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1340" windowHeight="6030" tabRatio="599" firstSheet="1" activeTab="1"/>
  </bookViews>
  <sheets>
    <sheet name="Z 1.1a" sheetId="1" r:id="rId1"/>
    <sheet name="Z 1. 1" sheetId="2" r:id="rId2"/>
    <sheet name="Z 1. 2 " sheetId="3" r:id="rId3"/>
    <sheet name="Z 1.3" sheetId="4" r:id="rId4"/>
    <sheet name="z 1.3a" sheetId="5" r:id="rId5"/>
    <sheet name="z 1.3b" sheetId="6" r:id="rId6"/>
    <sheet name="Z 1.4" sheetId="7" r:id="rId7"/>
    <sheet name="Z 1.5" sheetId="8" r:id="rId8"/>
    <sheet name="Z 1.6" sheetId="9" r:id="rId9"/>
    <sheet name="z 1.7" sheetId="10" r:id="rId10"/>
    <sheet name="Z 1.8" sheetId="11" r:id="rId11"/>
    <sheet name="z 1.9" sheetId="12" r:id="rId12"/>
    <sheet name=" z 1.10" sheetId="13" r:id="rId13"/>
    <sheet name="z 1.11" sheetId="14" r:id="rId14"/>
  </sheets>
  <definedNames>
    <definedName name="_xlnm.Print_Area" localSheetId="1">'Z 1. 1'!$A$1:$K$187</definedName>
    <definedName name="_xlnm.Print_Area" localSheetId="2">'Z 1. 2 '!$A$1:$S$678</definedName>
    <definedName name="_xlnm.Print_Area" localSheetId="13">'z 1.11'!$A$1:$E$44</definedName>
    <definedName name="_xlnm.Print_Area" localSheetId="3">'Z 1.3'!$A$1:$N$42</definedName>
    <definedName name="_xlnm.Print_Area" localSheetId="4">'z 1.3a'!$A$1:$L$27</definedName>
    <definedName name="_xlnm.Print_Area" localSheetId="5">'z 1.3b'!$A$1:$J$22</definedName>
    <definedName name="_xlnm.Print_Area" localSheetId="6">'Z 1.4'!$A$1:$Q$413</definedName>
    <definedName name="_xlnm.Print_Area" localSheetId="7">'Z 1.5'!$A$1:$M$121</definedName>
    <definedName name="_xlnm.Print_Area" localSheetId="9">'z 1.7'!$A$1:$M$92</definedName>
    <definedName name="_xlnm.Print_Area" localSheetId="10">'Z 1.8'!$A$1:$E$33</definedName>
    <definedName name="_xlnm.Print_Area" localSheetId="11">'z 1.9'!$A$1:$K$27</definedName>
    <definedName name="_xlnm.Print_Titles" localSheetId="1">'Z 1. 1'!$6:$8</definedName>
    <definedName name="_xlnm.Print_Titles" localSheetId="2">'Z 1. 2 '!$3:$7</definedName>
    <definedName name="_xlnm.Print_Titles" localSheetId="6">'Z 1.4'!$4:$10</definedName>
    <definedName name="_xlnm.Print_Titles" localSheetId="7">'Z 1.5'!$7:$10</definedName>
    <definedName name="_xlnm.Print_Titles" localSheetId="9">'z 1.7'!$4:$7</definedName>
  </definedNames>
  <calcPr fullCalcOnLoad="1"/>
</workbook>
</file>

<file path=xl/sharedStrings.xml><?xml version="1.0" encoding="utf-8"?>
<sst xmlns="http://schemas.openxmlformats.org/spreadsheetml/2006/main" count="3161" uniqueCount="1045">
  <si>
    <t>Tytuł projektu: "Dowiedz się więcej o kierunkach kształcenia w powiecie oleckim!" - realizuje Starostwo Powiatowe</t>
  </si>
  <si>
    <t xml:space="preserve">Doposażenie Szpitala w Olecku w sprzęt i aparaturę medyczną </t>
  </si>
  <si>
    <t>Adaptacja nieużytkowanego poddasza budynku Powiatowego Urzędu Pracy na utworzenie Centrum Aktywizacji Zawodowej</t>
  </si>
  <si>
    <t>Szkolne schroniska młodz.</t>
  </si>
  <si>
    <t>85495</t>
  </si>
  <si>
    <t>921</t>
  </si>
  <si>
    <t>92116</t>
  </si>
  <si>
    <t>Biblioteki</t>
  </si>
  <si>
    <t>92195</t>
  </si>
  <si>
    <t>Wydatki inwestycyjne jednostek budżetowych</t>
  </si>
  <si>
    <t>80148</t>
  </si>
  <si>
    <t>80197</t>
  </si>
  <si>
    <t>Gospodarstwo pomocnicze</t>
  </si>
  <si>
    <t>4160</t>
  </si>
  <si>
    <t>Rehabilitacja zawodowa  i społeczna osób niepełnosprawnych</t>
  </si>
  <si>
    <t>926</t>
  </si>
  <si>
    <t>KULTURA FIZYCZNA I SPORT</t>
  </si>
  <si>
    <t>92695</t>
  </si>
  <si>
    <t>Ogółem</t>
  </si>
  <si>
    <t>z tego:</t>
  </si>
  <si>
    <t>X</t>
  </si>
  <si>
    <t>0870</t>
  </si>
  <si>
    <t>wpływy ze sprzedaży skł.majątk.</t>
  </si>
  <si>
    <t>6058</t>
  </si>
  <si>
    <t>75075</t>
  </si>
  <si>
    <t>Promocja jednostek samorządu terytorialnego</t>
  </si>
  <si>
    <t>4308</t>
  </si>
  <si>
    <t>4219</t>
  </si>
  <si>
    <t>85154</t>
  </si>
  <si>
    <t xml:space="preserve">Przeciwdziałanie alkoholizmowi </t>
  </si>
  <si>
    <t>85220</t>
  </si>
  <si>
    <t>Wynagrodzenia osobowe prac.</t>
  </si>
  <si>
    <t>Jednostki specjalistycznego poradnictwa, mieszkania chronione i ośrodki interwencji kryzysowej</t>
  </si>
  <si>
    <t>Stypendia  dla uczniów</t>
  </si>
  <si>
    <t>wpływy od rodziców z tyt. odpłatności za utrzymanie dzieci</t>
  </si>
  <si>
    <t>0680</t>
  </si>
  <si>
    <t>- na zadania zlecone (§ 2110  i § 6410)</t>
  </si>
  <si>
    <t xml:space="preserve">    4. Dotacje uzyskane z funduszy celowych                      ( § 2440, § 6260)</t>
  </si>
  <si>
    <t xml:space="preserve">    2. Dotacje celowe na zadania z zakresu administracji rządowej wykonywane  przez powiat  § 2110i § 6410</t>
  </si>
  <si>
    <t>Wydatki związane z realizacją statutowych zadań jednostek</t>
  </si>
  <si>
    <t>Dotacje na zadania bieżące</t>
  </si>
  <si>
    <t>Świadczenia na rzecz osób fizycznych</t>
  </si>
  <si>
    <t>Wydatki na programy finansowane z udziałem środków opisanych w art.. 5 ust. 1 pkt 2 i 3 ufp w części związanej z realizacją zadań jst</t>
  </si>
  <si>
    <t>Inwestycje i zakupy inwestycyjne</t>
  </si>
  <si>
    <t>Inwestycje i zakupy inwestycyjnena programy finansowane z udziałem środków wymienionych w art.. 5 ust. 1 pkt 2 i 3 ufp.</t>
  </si>
  <si>
    <t>Dotacja celowa na pomoc finansową udzielaną między j.s.t. na dofinans. własnych zadań inwestycyjnych</t>
  </si>
  <si>
    <t>Prace geodez. i kartograf. (nieinwestycyjne)</t>
  </si>
  <si>
    <t>Opracowania geodez. i kartograficzne</t>
  </si>
  <si>
    <t>Wynagrodzenia  osobowe pracowników</t>
  </si>
  <si>
    <t>Wydatki inwest. jednost. budżet.</t>
  </si>
  <si>
    <t>Dot. cel. przek. gminie na zad. bież real. na podst.poroz.j.s.t.</t>
  </si>
  <si>
    <t>Wynagrodz. i składki od nich naliczone</t>
  </si>
  <si>
    <t>4580</t>
  </si>
  <si>
    <t>Pozostałe odsetki</t>
  </si>
  <si>
    <t>6057</t>
  </si>
  <si>
    <t>Dotacje celowe przekazane dla samorządu województwa na zadania bieżące realizowane na podstawie porozumień między j.s.t.</t>
  </si>
  <si>
    <t>2339</t>
  </si>
  <si>
    <t>Wpłaty jednostek na państwowy fundusz celowy</t>
  </si>
  <si>
    <t>Wpłaty jednostek na państwowy fundusz celowy na finansowanie zadań inwestycyjnych</t>
  </si>
  <si>
    <t>4080</t>
  </si>
  <si>
    <t>Uposażenia i świadczenia pieniężne wypłacane funkcjonariuszom zwolnionym ze służby</t>
  </si>
  <si>
    <t>75495</t>
  </si>
  <si>
    <t>wpływy od rodziców z tyt.odpłatności z utrzym.dzieci</t>
  </si>
  <si>
    <t>Klasyfikacja</t>
  </si>
  <si>
    <t>Nazwa</t>
  </si>
  <si>
    <t>Wydatki</t>
  </si>
  <si>
    <t>Dział</t>
  </si>
  <si>
    <t>Rozdział</t>
  </si>
  <si>
    <t>I</t>
  </si>
  <si>
    <t>DOCHODY SKARBU PAŃSTWA</t>
  </si>
  <si>
    <t>II</t>
  </si>
  <si>
    <t>DOCHODY I WYDATKI ZWIĄZANE Z REALIZACJĄ ZADAŃ ZLECONYCH</t>
  </si>
  <si>
    <t>Prace geodezyjno - urządzeniowe na potrzeby rolnictwa</t>
  </si>
  <si>
    <t>Koszty postępow.sąd.i prokurat.</t>
  </si>
  <si>
    <t>Przedszkola specjalne</t>
  </si>
  <si>
    <t>Priorytet: 5 Infrastruktura transportowa regionalna i lokalna</t>
  </si>
  <si>
    <t>80105</t>
  </si>
  <si>
    <t>subwencja uzupełniająca części wyrównwczej subwencji ogólnej</t>
  </si>
  <si>
    <t>Dodatkowe wynagr. roczne</t>
  </si>
  <si>
    <t>L.p.</t>
  </si>
  <si>
    <t>A.</t>
  </si>
  <si>
    <t>B.</t>
  </si>
  <si>
    <t>C.</t>
  </si>
  <si>
    <t>Różne wydatki na rzecz osób fiz.</t>
  </si>
  <si>
    <t>Dodatkowe wynagrodzenie roczne</t>
  </si>
  <si>
    <t>Pozostałe należn. funkcjonar.</t>
  </si>
  <si>
    <t xml:space="preserve">Składki na ubezp.społeczne </t>
  </si>
  <si>
    <t>Komendy Powiatowe Państwowej Straży Pożarnej</t>
  </si>
  <si>
    <t>Wynagr.osobow.korpusu służby cywilnej</t>
  </si>
  <si>
    <t>Opłaty na rzecz jst</t>
  </si>
  <si>
    <t>Składki na ubezp.zdrowotne</t>
  </si>
  <si>
    <t>Placówki opiekuńczo - wychowawcze</t>
  </si>
  <si>
    <t>Rodziny zastępcze</t>
  </si>
  <si>
    <t>Wykonanie wydatków za I półrocze 2009 roku</t>
  </si>
  <si>
    <t>Wykonanie  wydatków za I półrocze 2009</t>
  </si>
  <si>
    <t xml:space="preserve">            </t>
  </si>
  <si>
    <t>w tym:</t>
  </si>
  <si>
    <t>Kultura i ochrona dziedzictwa narodowego</t>
  </si>
  <si>
    <t>Lp.</t>
  </si>
  <si>
    <t>Treść</t>
  </si>
  <si>
    <t>Klasyfikacja przychodów i rozchodów</t>
  </si>
  <si>
    <t>I.</t>
  </si>
  <si>
    <t>II.</t>
  </si>
  <si>
    <t>III.</t>
  </si>
  <si>
    <t>1.</t>
  </si>
  <si>
    <t>2.</t>
  </si>
  <si>
    <t>Pożyczki (uzyskane)</t>
  </si>
  <si>
    <t>3.</t>
  </si>
  <si>
    <t>Spłaty pożyczek udzielonych</t>
  </si>
  <si>
    <t>4.</t>
  </si>
  <si>
    <t>Prywatyzacja majątku j.s.t.</t>
  </si>
  <si>
    <t>5.</t>
  </si>
  <si>
    <t>subwencja ogólna z budżetu państwa</t>
  </si>
  <si>
    <t>Nadwyżka budżetu z lat ubiegłych</t>
  </si>
  <si>
    <t>8.</t>
  </si>
  <si>
    <t xml:space="preserve">Inne rozliczenia (wolne środki z tyt.rozl.kred.) </t>
  </si>
  <si>
    <t>IV.</t>
  </si>
  <si>
    <t>Spłata kredytu</t>
  </si>
  <si>
    <t>Pożyczki udzielone</t>
  </si>
  <si>
    <t>Lokaty w bankach</t>
  </si>
  <si>
    <t>Wykup papierów wartościowych</t>
  </si>
  <si>
    <t>Rozchody z tytułu innych rozliczeń</t>
  </si>
  <si>
    <t>6.</t>
  </si>
  <si>
    <t>7.</t>
  </si>
  <si>
    <t>Usługi internetowe</t>
  </si>
  <si>
    <t>3070</t>
  </si>
  <si>
    <t>4180</t>
  </si>
  <si>
    <t>Równoważniki i ekwiwalenty</t>
  </si>
  <si>
    <t>Opłaty na rzecz j.s.t.</t>
  </si>
  <si>
    <t>75018</t>
  </si>
  <si>
    <t>2330</t>
  </si>
  <si>
    <t>6059</t>
  </si>
  <si>
    <t>Wyn.osob. korpusu sł.cywilnej</t>
  </si>
  <si>
    <t>Dotacje celowe przek.powiatowi</t>
  </si>
  <si>
    <t>Stypendia różne</t>
  </si>
  <si>
    <t>Projekt</t>
  </si>
  <si>
    <t>Środki z budżetu UE</t>
  </si>
  <si>
    <t>Środki z budżetu krajowego:</t>
  </si>
  <si>
    <t>z tego, źródła finansowania:</t>
  </si>
  <si>
    <t>pożyczki i kredyty</t>
  </si>
  <si>
    <t>obligacje</t>
  </si>
  <si>
    <t>pozostałe</t>
  </si>
  <si>
    <t>1.5</t>
  </si>
  <si>
    <t>Tytuł projektu: "Rozbudowa, modernizacja i doposażenie bazy kształcenia  zawodowego w powiecie oleckim"</t>
  </si>
  <si>
    <t>Działanie 3.1  Inwestycje w infrastrukturę edukacyjną - realizowany przez Starostwo Powiatowe w Olecku</t>
  </si>
  <si>
    <t>§ 2339</t>
  </si>
  <si>
    <t>Dotacja celowa przekazana dla samorządu województwa na zadania bieżące realizowane na podstawie umów między j.s.t.</t>
  </si>
  <si>
    <t>Priorytet 1 - Informatyka</t>
  </si>
  <si>
    <t>Działanie 1.5  Infrastruktura Społeczeństwa Informacyjnego</t>
  </si>
  <si>
    <t>Tytuł projektu: "Wrota Warmii i Mazur - elektroniczna platforma funkcjonowania administracji publicznej oraz świadczenie usług publicznych"</t>
  </si>
  <si>
    <t>2010 r. ogółem, w tym:</t>
  </si>
  <si>
    <t>750, 75020</t>
  </si>
  <si>
    <t>pożyczki na prefinansowanie z budżetu państwa</t>
  </si>
  <si>
    <t>z tego</t>
  </si>
  <si>
    <t>pochodne od wynagrodzeń</t>
  </si>
  <si>
    <t>4175</t>
  </si>
  <si>
    <t>4176</t>
  </si>
  <si>
    <t>4305</t>
  </si>
  <si>
    <t>4306</t>
  </si>
  <si>
    <t>Zakup usług obejmujących tłumaczenia</t>
  </si>
  <si>
    <t>75405</t>
  </si>
  <si>
    <t>Komendy Powiatowe Policji</t>
  </si>
  <si>
    <t>6170</t>
  </si>
  <si>
    <t>75421</t>
  </si>
  <si>
    <t>Przebudowa drogi powiatowej nr 1913N na odcinku Cimochy-Cimoszki</t>
  </si>
  <si>
    <t>Przebudowa drogi powiatowej nr 1826N Olecko Małe w zakresie dokumentacji projektowej</t>
  </si>
  <si>
    <t>Przebudowa drogi powiatowej nr 1832N Krupin-Markowskie_Wojnasy na odcinku Krupin-Markowskie</t>
  </si>
  <si>
    <t>Wpływy z tytułu pomocy finansowej między j.s.t. na dofinansowanie inwestycji, w tym:</t>
  </si>
  <si>
    <t>Przebudowa drogi powiatowej Nr 1899N Olecko-Krupin-Szczecinki III etap w zakresie dokumentacji projektowej</t>
  </si>
  <si>
    <t>Wykonanie dokumentacji i przebudowa ulicy Wodnej w mieście Olecko</t>
  </si>
  <si>
    <t>Przebudowa chodnika strona lewa przy ulicy Sembrzyckiego w Olecku</t>
  </si>
  <si>
    <t>Przebudowa ulicy Syrokomli w Olecku</t>
  </si>
  <si>
    <t>Budowa chodnika w ciągu drogi powiatowej nr 1810N z m. Świętajno do m. Dunajek</t>
  </si>
  <si>
    <t>Zakup ciągnika specjalistycznego LAMBORGHINI R 3.110 wraz z osprzętem</t>
  </si>
  <si>
    <t>Likwidacja barier architektonicznych na terenie placówki edukacyjnej - wykonanie platformy pionowej zewnętrznej i dostosowanie 4 łazienek dla osób niepełnosprawnych</t>
  </si>
  <si>
    <t>Adaptacja pomieszczeń internatu ZST na Poradnię Psychologiczno-Pedagogiczną w Olecku oraz budowa pochylnio dla osób niepełnosprawnych</t>
  </si>
  <si>
    <t>Budowa chodnika przy drodze powiatowej Nr 1810N w m. Borawskie</t>
  </si>
  <si>
    <t>Wykonanie dokumentacji i budowa 2 zatok autobusowych w m. Plewki przy drodze powiatowej Nr 1985N</t>
  </si>
  <si>
    <t>12.</t>
  </si>
  <si>
    <t>Poradnia Psychologiczno-Pedagogiczna w Olecku</t>
  </si>
  <si>
    <t>Przebudowa ulic powiatowych miasta Olecko - ulice:  Grunwaldzka, Kościuszki, Plac Zamkowy, Zamkowa, Mazurska,Norwida, Dąbrowskiej</t>
  </si>
  <si>
    <t xml:space="preserve">Przebudowa chodnika przy ul. Szosa Świętajno </t>
  </si>
  <si>
    <t>Remont garażu Powiatowego Zarządu Dróg w Olecku przy ulicy Gołdapskiej</t>
  </si>
  <si>
    <t xml:space="preserve">Dofinansowanie dla Gminy Kowale Oleckie do przebudowy drogi powiatowej nr 1887N Kowale Oleckie-Sokółki-Dunajek (dr.woj.nr 655) na odcinku od drogi krajowej nr 65 w m. Kowale Oleckie do m. Sokółki </t>
  </si>
  <si>
    <t>Dofinansowanie dla Miasta Olecko do budowy ulicy zbiorczej wraz z infrastrukturą towarzyszącą na Osiedlu Siejnik w Olecku</t>
  </si>
  <si>
    <t>Dofinansowanie dla Gminy Wieliczki do przebudowy drogi gminnej dojazdowej nr 142019N w Wieliczkach</t>
  </si>
  <si>
    <t>Wpłata na fundusz celowy na zakup testera przepuszczalności szyb dla Komendy Powiatowej Policji</t>
  </si>
  <si>
    <t>Dofinansowanie do wykonania instalacji solarnej oraz termomodernizacji budynku SP ZZOD w Olecku Kolonia 4</t>
  </si>
  <si>
    <t>Zarządzanie kryzysowe</t>
  </si>
  <si>
    <t>8010</t>
  </si>
  <si>
    <t>Rozliczenie z bankami związane z obsługą długu publicznego</t>
  </si>
  <si>
    <t xml:space="preserve">Odsetki  od krajowych pożyczek  i kredytów </t>
  </si>
  <si>
    <t xml:space="preserve">Rezerwa celowa </t>
  </si>
  <si>
    <t>Obsługa papierów wartościowych, kredytów i pożyczek j.s.t.</t>
  </si>
  <si>
    <t>OBSŁUGA DŁUGU PUBLICZNEGO</t>
  </si>
  <si>
    <t>Dotacja podmiotowa z budżetu dla szkół niepublicznych</t>
  </si>
  <si>
    <t>świadczenia społeczne</t>
  </si>
  <si>
    <t>L.p</t>
  </si>
  <si>
    <t xml:space="preserve">Treść </t>
  </si>
  <si>
    <t>Prace geodezyjno-urządz. na potrzeby rolnictwa</t>
  </si>
  <si>
    <t>Zespół Szkół Technicznych w Olecku</t>
  </si>
  <si>
    <t>10.</t>
  </si>
  <si>
    <t>Powiatowy Zarząd Dróg w Olecku</t>
  </si>
  <si>
    <t>Nazwa zadania inwestycyjnego i okres realizacji (w latach)</t>
  </si>
  <si>
    <t>2710</t>
  </si>
  <si>
    <t>Wydatki na zakupy inwestycyjne jednostek budżetowych</t>
  </si>
  <si>
    <t>4390</t>
  </si>
  <si>
    <t>Zakup usług obejmujących wykonanie ekspertyz, analiz i opinii</t>
  </si>
  <si>
    <t>Dotacje celowe przekazane dla samorządu województwa na zadania bieżące realizowane na podstawie porozumień (umów)  między j.s.t.</t>
  </si>
  <si>
    <t>Dotacja celowa na pomoc finansową udzielaną między j.s.t. na dofinansowanie własnych zadań bieżących</t>
  </si>
  <si>
    <t>2329</t>
  </si>
  <si>
    <t>Dotacje celowe przekazane dla powiatu na zadania bieżące realizowane na podstawie porozumień (umów) między j.s.t.</t>
  </si>
  <si>
    <t>3000</t>
  </si>
  <si>
    <t>Wynagrodzernia bezosobowe</t>
  </si>
  <si>
    <t>3050</t>
  </si>
  <si>
    <t>Zasądzone renty</t>
  </si>
  <si>
    <t>4119</t>
  </si>
  <si>
    <t>4129</t>
  </si>
  <si>
    <t>4179</t>
  </si>
  <si>
    <t>4249</t>
  </si>
  <si>
    <t>Zakup pomocy naukowych, dydakt. i  książek</t>
  </si>
  <si>
    <t>4309</t>
  </si>
  <si>
    <t>4439</t>
  </si>
  <si>
    <t>4749</t>
  </si>
  <si>
    <t>2660</t>
  </si>
  <si>
    <t xml:space="preserve">Dotacja przedmiotowa z budżetu dla gospodarstwa pomocniczego </t>
  </si>
  <si>
    <t>85195</t>
  </si>
  <si>
    <t>Pokrycie ujemnego wyniku finansowego i  przejętych zobowiązań po likwidowanych i przekształcanych jednostkach zaliczanych do sektora finansów publicznych</t>
  </si>
  <si>
    <t>Wydatki  inwestycyjne  jednostek  budżetowych</t>
  </si>
  <si>
    <t>Dotacja celowa z budżetu na finansowanie lub dofinansowanie zadań zleconych do realizacji stowarzyszeniom</t>
  </si>
  <si>
    <t>Dotacje celowe z budżetu na finansowanie lub dofinansowanie zadań zleconych do realizacji stowarzyszeniom</t>
  </si>
  <si>
    <t>3119</t>
  </si>
  <si>
    <t>4019</t>
  </si>
  <si>
    <t>4759</t>
  </si>
  <si>
    <t>4409</t>
  </si>
  <si>
    <t>4379</t>
  </si>
  <si>
    <t>4289</t>
  </si>
  <si>
    <t>Opłaty za administrowanie i czynsze</t>
  </si>
  <si>
    <t>4747</t>
  </si>
  <si>
    <t>4757</t>
  </si>
  <si>
    <t>środki Funduszu Pracy przekazane powiatom na finansowanie kosztów wynagrodzenia i składek na ubezpieczenia społeczne pracowników powiatowego urzędu pracy</t>
  </si>
  <si>
    <t>wpływy z tytułu pomocy finansowej udzielanej między j.s.t. na dofinansowanie własnych zadań bieżących</t>
  </si>
  <si>
    <t>środki na dofinansowanie własnych zadań bieżących powiatów, pozyskane z innych źródeł</t>
  </si>
  <si>
    <t>4. Dochody własne</t>
  </si>
  <si>
    <t>2. Dotacje rozwojowe (§ 2007, § 2009, § 6207, § 6209)</t>
  </si>
  <si>
    <t>- z funduszy celowych (§  2440, i § 6260)</t>
  </si>
  <si>
    <t>Dotacje celowe na pomoc finansową udzieloną między j.s.t. na dofinansowanie własnych zadań bieżących</t>
  </si>
  <si>
    <t>4550</t>
  </si>
  <si>
    <t>Szkol. czł. korpusu. sł. cywil.</t>
  </si>
  <si>
    <t>subwencje ogólne z budżetu państwa</t>
  </si>
  <si>
    <t>OGÓŁEM</t>
  </si>
  <si>
    <t>9.</t>
  </si>
  <si>
    <t>Nazwa działu, rozdziału</t>
  </si>
  <si>
    <t>Dz.</t>
  </si>
  <si>
    <t>Rolnictwo i łowiectwo</t>
  </si>
  <si>
    <t>a)</t>
  </si>
  <si>
    <t xml:space="preserve">Urzędy wojewódzkie                                 </t>
  </si>
  <si>
    <t>pozostałe odsetki</t>
  </si>
  <si>
    <t>b)</t>
  </si>
  <si>
    <t>01095</t>
  </si>
  <si>
    <t>wpływy z różnych opłat</t>
  </si>
  <si>
    <t>Transport i Łączność</t>
  </si>
  <si>
    <t>dochody z najmu i dzierżawy składników majątkowych</t>
  </si>
  <si>
    <t>wpływy z usług</t>
  </si>
  <si>
    <t>Gospodarka gruntami i nieruchomościami.</t>
  </si>
  <si>
    <t>dotacje celowe z zakresu administracji rządowej</t>
  </si>
  <si>
    <t>2888</t>
  </si>
  <si>
    <t>dotacja celowa otrzymana przez j.s.t. od innej j.s.t. będącej instytucją wdrażającą na zadania beżące realizowane na podstawie porozumień (umów)</t>
  </si>
  <si>
    <t>2889</t>
  </si>
  <si>
    <t>- w ramach porozumień i umów z administracją rządową (§ 2120)</t>
  </si>
  <si>
    <t>2120</t>
  </si>
  <si>
    <t>dotacje celowe otrzymane z budżetu państwa na zadania bieżące realizowane przez powiat na podstawie porozumień z organami administracji rządowej</t>
  </si>
  <si>
    <t>6260</t>
  </si>
  <si>
    <t>Gospodarka komunalna i ochrona środowiska</t>
  </si>
  <si>
    <t xml:space="preserve">    2. Dotacje celowe na zadania z zakresu administracji rządowej wykonywane  przez powiat   § 2120 </t>
  </si>
  <si>
    <t>13.</t>
  </si>
  <si>
    <t>dotacje celowe na zadania z zakresu administracji rządowej</t>
  </si>
  <si>
    <t>14.</t>
  </si>
  <si>
    <t xml:space="preserve">dotacje celowe otrzymane z powiatów na zadania bieżące </t>
  </si>
  <si>
    <t>dotacje celowe na zad. własne powiatu</t>
  </si>
  <si>
    <t>Ośrodki wsparcia</t>
  </si>
  <si>
    <t>15.</t>
  </si>
  <si>
    <t>16.</t>
  </si>
  <si>
    <t>Administracja publiczna</t>
  </si>
  <si>
    <t>Starostwa Powiatowe</t>
  </si>
  <si>
    <t>wpływy z opłaty komunikacyjnej</t>
  </si>
  <si>
    <t>wpływy z różnych dochodów</t>
  </si>
  <si>
    <t>Bezpieczeństwo publiczne i ochrona przeciwpożarowa</t>
  </si>
  <si>
    <t>756</t>
  </si>
  <si>
    <t>75622</t>
  </si>
  <si>
    <t>Różne rozliczenia</t>
  </si>
  <si>
    <t>Różne rozliczenia finansowe</t>
  </si>
  <si>
    <t>Oświata i wychowanie</t>
  </si>
  <si>
    <t>c)</t>
  </si>
  <si>
    <t>Ochrona zdrowia</t>
  </si>
  <si>
    <t>d)</t>
  </si>
  <si>
    <t>e)</t>
  </si>
  <si>
    <t>PFRON</t>
  </si>
  <si>
    <t>Załącznik Nr 1.9</t>
  </si>
  <si>
    <t>Dotacje przedmiotowe</t>
  </si>
  <si>
    <t>Plan</t>
  </si>
  <si>
    <t>Dotacje podmiotowe</t>
  </si>
  <si>
    <t>Dotacje celowe</t>
  </si>
  <si>
    <t>Wykonanie dotacji udzielonych z budżetu jednostki samorządu terytorialnego, realizowanych przez podmioty należące i nienależące do sektora finansów publicznych za I półrocze 2010 roku</t>
  </si>
  <si>
    <t>Dotacje dla podmiotów należących do sektora finansów publicznych</t>
  </si>
  <si>
    <t>Dotacje dla podmiotów niezalicznych do sektora finansów publicznych</t>
  </si>
  <si>
    <t>Dofinansowanie do zakupu zestawu komputerowego, mebli dla techników kryminalistyki i paliwa dla Komendy Powiatowej Policji w Olecku</t>
  </si>
  <si>
    <t xml:space="preserve">Dopłata do kosztów utrzymania 1m2 powierzchni użytkowej obiektów zajmowanych przez Gospodarstwo Pomocnicze przy Zespole Szkół Licealnych i Zawodowych </t>
  </si>
  <si>
    <t>Niepubliczna Szkoła Podstawowa przy Centrum Edukacji Specjal;nej</t>
  </si>
  <si>
    <t>Niepubliczne Liceum Ogólnokształcące przy ZDZ i Centrum Edukacji Rozwoju Zawodowego</t>
  </si>
  <si>
    <t>Niepubliczny Oddział Przedszkolny przy Centrum Edukacji Specjal;nej</t>
  </si>
  <si>
    <t>Niepubliczne Gimnazjum przy Centrum Edukacji Specjal;nej</t>
  </si>
  <si>
    <t>Niepubliczna Szkoła Przyspasabiająca do Pracy przy Centrum Edukacji Specjal;nej</t>
  </si>
  <si>
    <t>Zadania  powiatu z zakresu kultury, sztuki, ochrony dóbr kultury i tradycji</t>
  </si>
  <si>
    <t>Niepubliczny Dom Pomocy Społecznej im. Św. Łukasza w Olecku Kolonia 4</t>
  </si>
  <si>
    <t>Niepubliczna Poradnia Psychologiczno-Pedagogiczna  przy Centrum Edukacji Specjal;nej</t>
  </si>
  <si>
    <t>Zadania powiatu w zakresie ekologii zleconych do realizacji fundacjom</t>
  </si>
  <si>
    <t>Zadania powiatu w zakresie ekologii zleconych do realizacji jednostkom nie zaliczanym do sektora finansów publicznych</t>
  </si>
  <si>
    <t xml:space="preserve">Umasowienie sportu wsród dzieci, młodzieży, dorosłych na imprezach ogólnopolskich </t>
  </si>
  <si>
    <t>Wykonanie  przychodów i wydatków gos[podarstw pomocniczych oraz dochodów i wydatków dochodów własnych  za I półrocze 2010 roku</t>
  </si>
  <si>
    <t>Rachunki dochodów własnych jednostek budżetowych</t>
  </si>
  <si>
    <t>Gospodarstwa pomocnicze</t>
  </si>
  <si>
    <t>Dotacja celowa z budżetu na dofinansowanie zadań zleconych do realizacji fundacjom</t>
  </si>
  <si>
    <t>Wpływy i wydatki związane z gromadzeniem z opłat i kar za korzystanie ze środowiska</t>
  </si>
  <si>
    <t>Gospodarstwo Pomocnicze przy Zespole Szkół Licealnych i Zawodowych w Olecku Ośrodek Wypoczynkowo-Szkoleniowy Dworek Mazurski"</t>
  </si>
  <si>
    <t>Stan środków obrotowych  na początek roku</t>
  </si>
  <si>
    <t>Wykonanie</t>
  </si>
  <si>
    <t>Stan środków obrotowych na koniec okresu</t>
  </si>
  <si>
    <t>Działanie: 5.2 Infrastruktura transportowa służąca rozwojowi lokalnemu</t>
  </si>
  <si>
    <t xml:space="preserve">Nazwa zadania: "Przebudowa i rozbudowa drogi powiatowej Nr 1901N na odcinkuGiże-Dudki-Gąski (odcinek Giże-Dudki( od km 1+670 do km 3+170 oraz przebudowa drogi powiatowej nr 1826N Kukowo-Zajdy-Dudki od km 4+580 do km 7+760,8" </t>
  </si>
  <si>
    <t>Poddziałanie: 5.2.1 Infrastruktura drogowa warunkująca rozwój lokalny - realizujący Powiatowy Zarząd Dróg</t>
  </si>
  <si>
    <t>Nazwa zadania: "Przebudowa drogi powiatowej Nr 1940N na odcinku: droga krajowa nr 65 Zatyki - Kijewo"</t>
  </si>
  <si>
    <t>Poddziałanie: 5.1.6 Infrastruktura drogowa warunkująca rozwój regionalny  - realizujący Powiatowy Zarząd Dróg</t>
  </si>
  <si>
    <t>Nazwa zadania: "Przebudowa drogi powiatowej Nr 1857N na odcinku: droga woj. nr 655 Orłowo-Wronki-Połom-Straduny (dr.krajnr 65) etap I na odcinku od km 15+200,14 do km 17+000,00 dł. 1,79986 km"</t>
  </si>
  <si>
    <t>1.4</t>
  </si>
  <si>
    <t>1.6</t>
  </si>
  <si>
    <t>wydatki inwestycyjne</t>
  </si>
  <si>
    <t xml:space="preserve">Tytuł projektu: "Doposażenie szpitala w Olecku w sprzęt i aparaturę medyczną" </t>
  </si>
  <si>
    <t>Poddziałanie 3.2.1 Infrastruktura ochrony zdrowia - realizowany przez Starostwo Powiatowe</t>
  </si>
  <si>
    <t>Działanie 3.1  Inwestycje w infrastrukturę edukacyjną - realizowany przez Zespół Szkół Licealnych i Zawodowych w Olecku</t>
  </si>
  <si>
    <t>Tytuł projektu: "Modernizacja i doposażenie pracowni do kształcenia w zawodach hotelarskich i gastronomicznych - Pewnym krokiem w zawodową przyszłość"</t>
  </si>
  <si>
    <t>801, 80130</t>
  </si>
  <si>
    <t>Edukacyjna opieka wychowawcza</t>
  </si>
  <si>
    <t>Leśnictwo</t>
  </si>
  <si>
    <t>Działalność usługowa</t>
  </si>
  <si>
    <t>wpływy z tytułu pomocy finansowej między j.s.t. na dofinansowanie inwestycji</t>
  </si>
  <si>
    <t>Gospodarka mieszkaniowa oraz niematerialne usługi komunalne</t>
  </si>
  <si>
    <t>środki otrzymane od pozostałych jednostek sektora finansów publicznych</t>
  </si>
  <si>
    <t>Dochody od osób prawnych, fizycznych i  innych jedn. nie posiadaj. osobowości prawnej</t>
  </si>
  <si>
    <t>bieżące</t>
  </si>
  <si>
    <t>majątkowe</t>
  </si>
  <si>
    <t>część oświatowa subw. ogólnej dla jednostek samorządu terytorialnego</t>
  </si>
  <si>
    <t>Skł. na ubezp. zdrow. dla osób nie objętych obowiązkowym ubezp.</t>
  </si>
  <si>
    <t>6300</t>
  </si>
  <si>
    <t>Stołówki szkolne</t>
  </si>
  <si>
    <t>g)</t>
  </si>
  <si>
    <t>dotacje rozwojowe oraz środki na finansowanie Wspólnej Polityki Rolnej</t>
  </si>
  <si>
    <t>środki pochodzące z innych źródeł</t>
  </si>
  <si>
    <t>- przelewy na fundusz centralny</t>
  </si>
  <si>
    <t>- przelewy na fundusz wojewódzki</t>
  </si>
  <si>
    <t>01008</t>
  </si>
  <si>
    <t>Melioracje wodne</t>
  </si>
  <si>
    <t>RAZEM UMOWY I POROZUMIENIA</t>
  </si>
  <si>
    <t>część wyrównawcza subwencji ogólnej dla powiatów</t>
  </si>
  <si>
    <t>DOCHODY OGÓŁEM</t>
  </si>
  <si>
    <t>1. Dotacje celowe</t>
  </si>
  <si>
    <t>4170</t>
  </si>
  <si>
    <t>Wynagrodzenia bezosobowe</t>
  </si>
  <si>
    <t>4350</t>
  </si>
  <si>
    <t>Opłaty za usługi internetowe</t>
  </si>
  <si>
    <t>OGÓŁEM DOTACJE NA ZADANIA WŁASNE</t>
  </si>
  <si>
    <t>Wyszczególnienie</t>
  </si>
  <si>
    <t>Stan funduszy na początek roku, w tym:</t>
  </si>
  <si>
    <t>- środki pieniężne</t>
  </si>
  <si>
    <t>- należności</t>
  </si>
  <si>
    <t>- zobowiązania</t>
  </si>
  <si>
    <t>Przychody</t>
  </si>
  <si>
    <t>Wydatki bieżące</t>
  </si>
  <si>
    <t>Stan funduszy na koniec roku, w tym:</t>
  </si>
  <si>
    <t>Lp</t>
  </si>
  <si>
    <t>Dom Dziecka w Olecku</t>
  </si>
  <si>
    <t>3250</t>
  </si>
  <si>
    <t>4610</t>
  </si>
  <si>
    <t>Gospodarka leśna</t>
  </si>
  <si>
    <t>02001</t>
  </si>
  <si>
    <t>§ 0830  - Wpływy z usług</t>
  </si>
  <si>
    <t>§ 0920  - Odsetki</t>
  </si>
  <si>
    <t>0920</t>
  </si>
  <si>
    <t>0690</t>
  </si>
  <si>
    <t>0750</t>
  </si>
  <si>
    <t>0830</t>
  </si>
  <si>
    <t>0970</t>
  </si>
  <si>
    <t>0420</t>
  </si>
  <si>
    <t>0010</t>
  </si>
  <si>
    <t>0020</t>
  </si>
  <si>
    <t>2460</t>
  </si>
  <si>
    <t>2920</t>
  </si>
  <si>
    <t>- na zadania własne (§ 2130 i § 6430)</t>
  </si>
  <si>
    <t>Nagr.i wyd.nie zal.do wynagr</t>
  </si>
  <si>
    <t>§ 4217</t>
  </si>
  <si>
    <t>§ 4307</t>
  </si>
  <si>
    <t>§ 4756</t>
  </si>
  <si>
    <t xml:space="preserve"> </t>
  </si>
  <si>
    <t>Udziały powiatu w podatkach stanow.dochód budżetu państwa</t>
  </si>
  <si>
    <t>podatek doch.od osób fizyczn.</t>
  </si>
  <si>
    <t>Poradnie psychologiczno-pedagogiczne</t>
  </si>
  <si>
    <t>Wydatki osob.nie zal. do wynagrodzeń</t>
  </si>
  <si>
    <t>Wydatki majątkowe</t>
  </si>
  <si>
    <t>§ 6120- wydatki na zakupy inwestycyjne funduszy celowych</t>
  </si>
  <si>
    <t>Urzędy marszałkowskie</t>
  </si>
  <si>
    <t>Wynagr. osobowe pracowników</t>
  </si>
  <si>
    <t>Nazwa zadania</t>
  </si>
  <si>
    <t xml:space="preserve">dochody z najmu i dzierżawy składników majątkowych </t>
  </si>
  <si>
    <t>Kredyty zaciągane w bankach krajowych</t>
  </si>
  <si>
    <t>11.</t>
  </si>
  <si>
    <t>80123</t>
  </si>
  <si>
    <t>Licea profilowane</t>
  </si>
  <si>
    <t>Drogi publiczne powiatowe</t>
  </si>
  <si>
    <t>4420</t>
  </si>
  <si>
    <t>Podróże służbowe zagraniczne</t>
  </si>
  <si>
    <t>dotacje otrzymane z funduszy celowych na finansowanie inwestycji jednostek sektora finansów publicznych</t>
  </si>
  <si>
    <t>dotacje celowe otrzymane z budżetu państwa na realizację inwestycji własnych powiatu</t>
  </si>
  <si>
    <t>6680</t>
  </si>
  <si>
    <t>wpłata środków finansowych z niewykorzystanych w terminie wydatków, które nie wygasają z upływem roku budżetowego</t>
  </si>
  <si>
    <t>6207</t>
  </si>
  <si>
    <t>Wpływy z innych opłat stanowiących dochody jednostek samorządu terytorialnego na podstawie ustaw</t>
  </si>
  <si>
    <t>75618</t>
  </si>
  <si>
    <t>6290</t>
  </si>
  <si>
    <t>Zadania w zakresie przeciwdziałania przemocy w rodzinie</t>
  </si>
  <si>
    <t>2007</t>
  </si>
  <si>
    <t>2009</t>
  </si>
  <si>
    <t>dotacje celowe w ramach programów finansowanych z udziałem środków europejskich</t>
  </si>
  <si>
    <t>Obligacje jednostek samorządu terytorialnego</t>
  </si>
  <si>
    <t>3240</t>
  </si>
  <si>
    <t>WYSZCZEGÓLNIENIE</t>
  </si>
  <si>
    <t>§</t>
  </si>
  <si>
    <t>010</t>
  </si>
  <si>
    <t>część równoważąca subwencji ogólnej dla powiatów</t>
  </si>
  <si>
    <t>ROLNICTWO I ŁOWIECTWO</t>
  </si>
  <si>
    <t>3020</t>
  </si>
  <si>
    <t>Starostwo Powiatowe                         w Olecku</t>
  </si>
  <si>
    <t>Dotacje celowe z budżetu na dofinans.zadań zleconych do realizacji stowarzyszeniom</t>
  </si>
  <si>
    <t>KULTURA I OCHRONA DZIEDZICTWA NARODOWEGO</t>
  </si>
  <si>
    <t>Wynagr. osobowe pracownik.</t>
  </si>
  <si>
    <t>Wynagrodzenia osobowe</t>
  </si>
  <si>
    <t>§ 4748</t>
  </si>
  <si>
    <t>Wyd.osob.nie zal.do wynagr.</t>
  </si>
  <si>
    <t>Zakup usług telef. komórkowej</t>
  </si>
  <si>
    <t>Zakup usług telef. stacjonarnej</t>
  </si>
  <si>
    <t>Opł. na rzecz budż. państwa</t>
  </si>
  <si>
    <t>Szkol. prac.nie będ.sł.cywil.</t>
  </si>
  <si>
    <t>Zakup mater. papierniczych</t>
  </si>
  <si>
    <t>Zakup akcesor. komputer.</t>
  </si>
  <si>
    <t>Powiatowe Centra Pomocy Rodzinie</t>
  </si>
  <si>
    <t xml:space="preserve">              Załącznik nr 1.1a</t>
  </si>
  <si>
    <t>% planu</t>
  </si>
  <si>
    <t>I. Udziały we wpływach z podatków stanowiących dochody państwa (PIT i CIT)</t>
  </si>
  <si>
    <t>II. Dochody z majątku powiatu</t>
  </si>
  <si>
    <t xml:space="preserve">    1. Ze sprzedaży</t>
  </si>
  <si>
    <t xml:space="preserve">    2. Z dzierżawy</t>
  </si>
  <si>
    <t>III. Wpływy od jednostek organizacyjnych powiatu</t>
  </si>
  <si>
    <t>IV. Pozostałe dochody</t>
  </si>
  <si>
    <t>A. Ogółem dochody własne (I+II+III+IV)</t>
  </si>
  <si>
    <t>V. Subwencja ogólna</t>
  </si>
  <si>
    <t>VI. Ogółem dotacje</t>
  </si>
  <si>
    <t xml:space="preserve">    1. Dotacja celowe na zadania własne powiatu § 2130, § 6430</t>
  </si>
  <si>
    <t>DOCHODY OGÓŁEM ( A+B )</t>
  </si>
  <si>
    <t>853, 85395</t>
  </si>
  <si>
    <t xml:space="preserve">Załącznik Nr 1.3b </t>
  </si>
  <si>
    <t xml:space="preserve">Załącznik Nr 1.3a </t>
  </si>
  <si>
    <t xml:space="preserve">Załącznik Nr 1.3 </t>
  </si>
  <si>
    <t>Załącznik Nr 1.1</t>
  </si>
  <si>
    <t>Szkolenie członków korpusu służby cywilnej</t>
  </si>
  <si>
    <t>Uposaż.żołn. zawod. i nadtermin.oraz funkcj.</t>
  </si>
  <si>
    <t>§ 4218</t>
  </si>
  <si>
    <t>§ 4219</t>
  </si>
  <si>
    <t>§ 4308</t>
  </si>
  <si>
    <t>Rózne opłaty i składki</t>
  </si>
  <si>
    <t>Priorytet: VII Promocja integracji społecznej</t>
  </si>
  <si>
    <t>§ 6058</t>
  </si>
  <si>
    <t>§ 6059</t>
  </si>
  <si>
    <t>Poniesione wydatki</t>
  </si>
  <si>
    <t>Poniesione wydatki:</t>
  </si>
  <si>
    <t>750, 75075</t>
  </si>
  <si>
    <t>2.3</t>
  </si>
  <si>
    <t>2.4</t>
  </si>
  <si>
    <t>2.5</t>
  </si>
  <si>
    <t>§ 2960 - Przelewy redystrybucyjne</t>
  </si>
  <si>
    <t>§ 4210 - Zakup matriałów i wyposażenia</t>
  </si>
  <si>
    <t>§ 4270 - Zakup usług remontowych</t>
  </si>
  <si>
    <t>§ 4300 - Zakup usług pozostałych</t>
  </si>
  <si>
    <t>§ 4740 - Zakup materiałów papierniczych</t>
  </si>
  <si>
    <t>§ 4750 - Zakup akcesoriów komputerowych</t>
  </si>
  <si>
    <t>§ 4260 - Zakup energii</t>
  </si>
  <si>
    <t>§ 4360 - Zakup rozmów z telefonii komórkowej</t>
  </si>
  <si>
    <t>§ 4700 - Szkolenia osób niebędących członkami służby cywilnej</t>
  </si>
  <si>
    <t>§ 4370 - Zakup rozmów telefonii stacjonarnej</t>
  </si>
  <si>
    <t>§ 4118</t>
  </si>
  <si>
    <t>§ 4128</t>
  </si>
  <si>
    <t>§ 4178</t>
  </si>
  <si>
    <t xml:space="preserve">Wynagrodzenia bezosobowe </t>
  </si>
  <si>
    <t>2010 r. ogółem: w tym:</t>
  </si>
  <si>
    <t>§ 4755</t>
  </si>
  <si>
    <t>Załącznik Nr 1.10</t>
  </si>
  <si>
    <t>Wydatki          z tytułu poręczeń                     i gwarancji</t>
  </si>
  <si>
    <t>Struktura %</t>
  </si>
  <si>
    <t>z tego: finansowane środkami własnymi</t>
  </si>
  <si>
    <t>Zakup leków i środ. Medycz.</t>
  </si>
  <si>
    <t>Szkol. prac.niebęd.czł.sł.cywilnej</t>
  </si>
  <si>
    <t>Dotacja celowa z budżetu na dofinansowanie zadań zleconych do realizacji pozostałym jednostkom nie zaliczanym do sektora finansów publuicznych</t>
  </si>
  <si>
    <t>Modernizacja i doposażenie pracowni do kształcenia w zawodach hotelerskich i gastronomicznych - "Pewnym krokiem w zawodową przyszłość"</t>
  </si>
  <si>
    <t>Adaptacja pomieszczeń "w starej części szpitala" na oddział wewnętrzny z pododziałem kardiologicznym</t>
  </si>
  <si>
    <t>Zakup usług telefonii stacjonar.</t>
  </si>
  <si>
    <t>Składki na ubezpieczenie  zdrowotne  osób nie objętych obowiązkowym ubezpieczeniem zdrowotnym</t>
  </si>
  <si>
    <t>Procent wykonania do planu</t>
  </si>
  <si>
    <t>Struktura procentowa</t>
  </si>
  <si>
    <t>Pozost. podatki na rzecz j.s.t.</t>
  </si>
  <si>
    <t>Wynagr.os.czł.korp.sł.cywiln.</t>
  </si>
  <si>
    <t>Opłaty czynsz.za pom..biur.</t>
  </si>
  <si>
    <t>Wynagr. osob. pracowników</t>
  </si>
  <si>
    <t>Szkol. prac.niebęd. czł.sł.cywilnej</t>
  </si>
  <si>
    <t>§  952</t>
  </si>
  <si>
    <t>§  955</t>
  </si>
  <si>
    <t>§ 957</t>
  </si>
  <si>
    <t>§  994</t>
  </si>
  <si>
    <t>§  982</t>
  </si>
  <si>
    <t>§ 995</t>
  </si>
  <si>
    <t>Szkol. prac.niebęd. czł.sł.cywil.</t>
  </si>
  <si>
    <t>Dział, rozdz</t>
  </si>
  <si>
    <t>Zakup uslug obej. tłumaczenia</t>
  </si>
  <si>
    <t>Koszty postęp. sądow. i prok.</t>
  </si>
  <si>
    <t>Zakup akces. komputerowych</t>
  </si>
  <si>
    <t>Zakup akcesor. komputerowych</t>
  </si>
  <si>
    <t>Wydat.nie zalicz.do wynagr.</t>
  </si>
  <si>
    <t>POROZUMIENIA I UMOWY</t>
  </si>
  <si>
    <t xml:space="preserve">Załącznik nr 1.4 </t>
  </si>
  <si>
    <t>Załącznik Nr 1.5</t>
  </si>
  <si>
    <t>Załącznik Nr 1.6</t>
  </si>
  <si>
    <t>Załącznik Nr 1.11</t>
  </si>
  <si>
    <t>OGÓŁEM KWOTA DOTACJI</t>
  </si>
  <si>
    <t>B. Ogółem subwencje i dotacje (V+VI+VII)</t>
  </si>
  <si>
    <t>0470</t>
  </si>
  <si>
    <t>Wynagr. osob. członk. korpusu służby cywil.</t>
  </si>
  <si>
    <t xml:space="preserve">dotacje celowe otrzymane z gmin na zadania bieżące </t>
  </si>
  <si>
    <t>Ośrodek Szkolno-Wychowawczy dla Dzieci Głuchych w Olecku</t>
  </si>
  <si>
    <t>WYKONANIE DOCHODÓW BUDŻETU POWIATU ZA I PÓŁROCZE  2010 ROKU</t>
  </si>
  <si>
    <t>Plan po zmianach na 2010 rok</t>
  </si>
  <si>
    <t>Wykonanie                     za I półrocze 2010 roku</t>
  </si>
  <si>
    <t xml:space="preserve">                                WYKONANIE WYDATKÓW BUDŻETU POWIATU ZA I PÓŁROCZE  2010 ROKU</t>
  </si>
  <si>
    <t>Wykonanie za  pierwsze  półrocze  2010 roku</t>
  </si>
  <si>
    <t xml:space="preserve">Plan na rok budżetowy 2010 </t>
  </si>
  <si>
    <t>Wykonanie za pierwsze półrocze 2010 roku  (8+9+10+11)</t>
  </si>
  <si>
    <t>Wykonane wydatki w pierwszym półroczu 2010 roku</t>
  </si>
  <si>
    <t xml:space="preserve">                               Wykonanie  wydatków w pierwszym półroczu 2010 roku na wieloletnie programy inwestycyjne realizowane w latach 2010 - 2012                                                                                        </t>
  </si>
  <si>
    <t xml:space="preserve">                             Wykonanie zadań inwestycyjnych w pierwszym półroczu  2010 roku                                                                                              </t>
  </si>
  <si>
    <t>Wykonanie pozostałych wydatków majątkowych za I półrocze 2010 roku</t>
  </si>
  <si>
    <t>Wykonanie za I półrocze 2010 roku</t>
  </si>
  <si>
    <t>Plan na 2010 rok</t>
  </si>
  <si>
    <t xml:space="preserve">Plan  na rok 2010 </t>
  </si>
  <si>
    <t>Wykonanie za pierwsze półrocze  2010 roku  (8+9+10+11)</t>
  </si>
  <si>
    <t xml:space="preserve">                                     Zrealizowane wydatki na programy i projekty realizowane ze środków pochodzących z  funduszy strukturalnych i Funduszu Spójności za I półrocze 2010 r.</t>
  </si>
  <si>
    <t xml:space="preserve">Poniesione wydatki w pierwszym półroczu                  2010 roku      </t>
  </si>
  <si>
    <t>Wykonane wydatki za pierwsze półrocze  2010r.  (9+13)</t>
  </si>
  <si>
    <t>Źródła sfinansowania deficytu lub rozdysponowania nadwyżki budżetowej, wykonanie przychodów i rozchodów budżetu za pierwsze półrocze 2010 roku</t>
  </si>
  <si>
    <t>Plan 2010</t>
  </si>
  <si>
    <t>Wykonanie za pierwsze półrocze 2010 roku</t>
  </si>
  <si>
    <t>Wykonanie dochodów i wydatków związanych z realizacją zadań z zakresu administracji rządowej i innych zadań zleconych odrębnymi ustawami za pierwsze półrocze  2010 roku</t>
  </si>
  <si>
    <t>Plan na 2010 rok dochodów - dotacji ogółem</t>
  </si>
  <si>
    <t>Wykonanie za I półrocze 2010 roku dochodów - dotacji</t>
  </si>
  <si>
    <t>Plan wydatków na 2010 rok ogółem</t>
  </si>
  <si>
    <t>Wykonanie wydatków za I półrocze 2010 roku</t>
  </si>
  <si>
    <t>Wykonanie dochodów i wydatków bieżących realizowanych na podstawie porozumień (umów) z organami administracji rządowej  za I półrocze  2010 roku</t>
  </si>
  <si>
    <t>Plan dotacji na 2010 rok ogółem</t>
  </si>
  <si>
    <t>Wykonanie dotacji za          I półrocze 2010 roku</t>
  </si>
  <si>
    <t>Wykonanie dochodów i wydatków związanych z zadaniami  realizowanymi na podstwaie umów (porozumień) z jednostkami samorządu terytorialnego w 2010 roku</t>
  </si>
  <si>
    <t>Wykonanie dotacji za            I półrocze 2010 roku</t>
  </si>
  <si>
    <t>1.2</t>
  </si>
  <si>
    <t>1.1</t>
  </si>
  <si>
    <t>Kwalifikacja wojskowa</t>
  </si>
  <si>
    <t>Zakup akcesoriów  komputerowych</t>
  </si>
  <si>
    <t>Szkolenia pracowników niebędących członkami służby cywilnej</t>
  </si>
  <si>
    <t xml:space="preserve">Plan wydatków  finansowanch         z umów                     i porozumień w 2010 roku </t>
  </si>
  <si>
    <t>Wykonanie  przychodów i wydatków Powiatowego Funduszu Gospodarki Zasobem Geodezyjnym i Kartograficznym za I półrocze 2010 roku</t>
  </si>
  <si>
    <t>85205</t>
  </si>
  <si>
    <t>4017</t>
  </si>
  <si>
    <t>4047</t>
  </si>
  <si>
    <t>4287</t>
  </si>
  <si>
    <t>4357</t>
  </si>
  <si>
    <t>4359</t>
  </si>
  <si>
    <t>3117</t>
  </si>
  <si>
    <t>Wydat.osob. nie zal.do wynagr.</t>
  </si>
  <si>
    <t>4377</t>
  </si>
  <si>
    <t>4407</t>
  </si>
  <si>
    <t>4417</t>
  </si>
  <si>
    <t>4419</t>
  </si>
  <si>
    <t>Stypendia  różne</t>
  </si>
  <si>
    <t>900</t>
  </si>
  <si>
    <t>GOSPODARKA KOMUNALNA I OCHRONA ŚRODOWISKA</t>
  </si>
  <si>
    <t>90019</t>
  </si>
  <si>
    <t>2810</t>
  </si>
  <si>
    <t>2830</t>
  </si>
  <si>
    <t>Wykonanie          za I półrocze 2010 roku</t>
  </si>
  <si>
    <t>Plan roczny  2010       (po zmianach)</t>
  </si>
  <si>
    <t>Wykonanie              za   I   półrocze   2010 r.</t>
  </si>
  <si>
    <t>REALIZACJA PLANU DOCHODÓW BUDŻETU POWIATU ZA I PÓŁROCZE  2010 ROKU</t>
  </si>
  <si>
    <t>Zespół Szkół Licealnych i Zawodowych w Olecku</t>
  </si>
  <si>
    <t>f)</t>
  </si>
  <si>
    <t>Szkolenia pracowników</t>
  </si>
  <si>
    <t>Zakup środków żywności</t>
  </si>
  <si>
    <t>Zakup leków i mater.medycz.</t>
  </si>
  <si>
    <t>Szkolenie pracowników</t>
  </si>
  <si>
    <t>GOSPODARKA MIESZKANIOWA ORAZ NIEMATERIALNE USŁUGI KOMUNALNE</t>
  </si>
  <si>
    <t>2130</t>
  </si>
  <si>
    <t>Wpływy z opłat za zarząd nieruchomościami</t>
  </si>
  <si>
    <t>§ 4119</t>
  </si>
  <si>
    <t>§ 4129</t>
  </si>
  <si>
    <t>§ 4179</t>
  </si>
  <si>
    <t>§ 4309</t>
  </si>
  <si>
    <t>§ 4749</t>
  </si>
  <si>
    <t>§ 4249</t>
  </si>
  <si>
    <t>Zakup pomocy dydaktycznych</t>
  </si>
  <si>
    <t>Działanie 9.2.1  Wyrównywanie szans edukacyjnych uczniów z grup o utrudnionym dostępie do edukacji oraz zmniejszenie różnic w jakości usług edukacyjnych</t>
  </si>
  <si>
    <t xml:space="preserve">Tytuł projektu: "I ty możesz zrobić karierę! Zrealizuj swoje marzenia " - realizuje Starostwo Powiatowe </t>
  </si>
  <si>
    <t>Tytuł projektu: "Open Eyes And See - Debating Film Club!" - realizuje Starostwo Powiatowe</t>
  </si>
  <si>
    <t>2.6</t>
  </si>
  <si>
    <t>Działanie 9.2  Podniesienie atrakcyjności i jakości szkolnictwa zawodowego</t>
  </si>
  <si>
    <t>Tytuł projektu: "Drugi język to pierwszorzędna sprawa!" - realizuje Starostwo Powiatowe</t>
  </si>
  <si>
    <t>2.7</t>
  </si>
  <si>
    <t>Priorytet: III Wysoka jakość systemu oświaty</t>
  </si>
  <si>
    <t>Działanie 3.3  Poprawa jakości kształcenia</t>
  </si>
  <si>
    <t>Tytuł projektu: "Archimedes" -  - realizowany przez Zepół Technicznych i Zespół Szkół Licealinych i Zawodowych</t>
  </si>
  <si>
    <t>Poddziałanie 3.3.4 Modernizacja treści i metod kształcenia</t>
  </si>
  <si>
    <t>Pozostałe opłaty i składki</t>
  </si>
  <si>
    <t>§ 4439</t>
  </si>
  <si>
    <t>2.8</t>
  </si>
  <si>
    <t>Działanie 9.5  Oddolne inicjatywy edukacyjne na obszarach wiejskich</t>
  </si>
  <si>
    <t>Priorytet: VI Rynek pracy otwarty na wszystko</t>
  </si>
  <si>
    <t>Działanie 6.1  Poprawa dostępu do zatrudnienia oraz wspieranie kreatywności zawodowej w regionie</t>
  </si>
  <si>
    <t>Tytuł projektu: "Kompetentny pracownik" - realizacja Powiatowy Urząd Pracy</t>
  </si>
  <si>
    <t xml:space="preserve">Wynagrodzenia osobowe </t>
  </si>
  <si>
    <t>853, 85333</t>
  </si>
  <si>
    <t>2.10</t>
  </si>
  <si>
    <t>Poddziałanie 7.2.1  Aktywizacja zawodowa i społeczna osób zagrożonych wykłuczeniem społecznym</t>
  </si>
  <si>
    <t>§ 4019</t>
  </si>
  <si>
    <t>2.11</t>
  </si>
  <si>
    <t xml:space="preserve">Działanie 7.2  Przeciwdziałanie wykluczeniu i wzmocnienie sektora ekonomii społecznej </t>
  </si>
  <si>
    <t>§ 3119</t>
  </si>
  <si>
    <t>§ 4379</t>
  </si>
  <si>
    <t>2.12</t>
  </si>
  <si>
    <t>2.13</t>
  </si>
  <si>
    <t>2.9</t>
  </si>
  <si>
    <t>Program Operacyjny Kapitał Ludzki</t>
  </si>
  <si>
    <t>Priorytet: VIII Regionalne kadry gospodarki</t>
  </si>
  <si>
    <t xml:space="preserve">Działanie 8.1  Rozwój pracowników i przedsiębiorstw w regionioe </t>
  </si>
  <si>
    <t>Poddziałanie 8.1.2  Wsparcie procesów adaptacyjnychi modernizacyjnych w regionie</t>
  </si>
  <si>
    <t>§ 4289</t>
  </si>
  <si>
    <t>Opłaty czynszowe za pom.biurowe</t>
  </si>
  <si>
    <t>§ 4409</t>
  </si>
  <si>
    <t>§ 4759</t>
  </si>
  <si>
    <t>§ 4747</t>
  </si>
  <si>
    <t>§ 4757</t>
  </si>
  <si>
    <t>2.14</t>
  </si>
  <si>
    <t xml:space="preserve">Komenda Powiatowa Państwowej Straży Pożarnej </t>
  </si>
  <si>
    <t>Powiatowy Zarząd Dróg                 w Olecku</t>
  </si>
  <si>
    <t xml:space="preserve">Uposaż.żołnierzy zawodowych i nadterminow. oraz funkcjonariuszy </t>
  </si>
  <si>
    <t>Pozost.podatki na rzecz budżetów j.s.t.</t>
  </si>
  <si>
    <t>0590</t>
  </si>
  <si>
    <t xml:space="preserve">- w ramach porozumień i umów z j.s.t </t>
  </si>
  <si>
    <t>3. Subwencje</t>
  </si>
  <si>
    <t>Starosta Olecki</t>
  </si>
  <si>
    <t>Stanisław Lucjan Ramotowski</t>
  </si>
  <si>
    <t xml:space="preserve">    5. Dotacje rozwojowe</t>
  </si>
  <si>
    <t xml:space="preserve">    3. Dotacje celowe na zadania w ramach umów i porozumień z jst</t>
  </si>
  <si>
    <t>0</t>
  </si>
  <si>
    <t>Skł. na ubezp. zdrow.osób nie obj. obow.ubezp.zdrow.</t>
  </si>
  <si>
    <t>17.</t>
  </si>
  <si>
    <t>6060</t>
  </si>
  <si>
    <t>3030</t>
  </si>
  <si>
    <t>4010</t>
  </si>
  <si>
    <t>Wynagrodzenia osobowe pracowników</t>
  </si>
  <si>
    <t>4020</t>
  </si>
  <si>
    <t>4040</t>
  </si>
  <si>
    <t>Dodatkowe wynagr.roczne</t>
  </si>
  <si>
    <t>4120</t>
  </si>
  <si>
    <t>Składki na F.Pracy</t>
  </si>
  <si>
    <t>4210</t>
  </si>
  <si>
    <t>Zakup materiałów i wyposażenia</t>
  </si>
  <si>
    <t>4260</t>
  </si>
  <si>
    <t>4270</t>
  </si>
  <si>
    <t>zakup usług remontowych</t>
  </si>
  <si>
    <t>4300</t>
  </si>
  <si>
    <t>zakup usług pozostałych</t>
  </si>
  <si>
    <t>4410</t>
  </si>
  <si>
    <t>Podróże służbowe krajowe</t>
  </si>
  <si>
    <t>4430</t>
  </si>
  <si>
    <t>Różne opłaty i składki</t>
  </si>
  <si>
    <t>4440</t>
  </si>
  <si>
    <t>Odpis na ZFŚS</t>
  </si>
  <si>
    <t>01005</t>
  </si>
  <si>
    <t>020</t>
  </si>
  <si>
    <t>LEŚNICTWO</t>
  </si>
  <si>
    <t>02002</t>
  </si>
  <si>
    <t>Nadzór nad gospodarką leśną</t>
  </si>
  <si>
    <t>600</t>
  </si>
  <si>
    <t>TRANSPORT I ŁĄCZNOŚĆ</t>
  </si>
  <si>
    <t>60014</t>
  </si>
  <si>
    <t>Drogi publicz.powiatowe</t>
  </si>
  <si>
    <t>4110</t>
  </si>
  <si>
    <t>Składki na ubez.społeczne</t>
  </si>
  <si>
    <t>podatek doch.od osób prawnych</t>
  </si>
  <si>
    <t>A 1.</t>
  </si>
  <si>
    <t>A 2.</t>
  </si>
  <si>
    <t>Dochody (A1+A2)</t>
  </si>
  <si>
    <t>Dochody bieżące</t>
  </si>
  <si>
    <t>Dochody majątkowe</t>
  </si>
  <si>
    <t>Wydatki (B1+B2)</t>
  </si>
  <si>
    <t>B1.</t>
  </si>
  <si>
    <t>B2.</t>
  </si>
  <si>
    <t>Nadwyżka/deficyt (A-B)</t>
  </si>
  <si>
    <t xml:space="preserve">A. </t>
  </si>
  <si>
    <t>D.</t>
  </si>
  <si>
    <t>D1.</t>
  </si>
  <si>
    <t>Przychody ogółem, z tego:</t>
  </si>
  <si>
    <t>D11.</t>
  </si>
  <si>
    <t>D12.</t>
  </si>
  <si>
    <t>D13.</t>
  </si>
  <si>
    <t>D14.</t>
  </si>
  <si>
    <t>D15.</t>
  </si>
  <si>
    <t>D16.</t>
  </si>
  <si>
    <t>§  902</t>
  </si>
  <si>
    <t>§ 944</t>
  </si>
  <si>
    <t>§ 931</t>
  </si>
  <si>
    <t>Finansowanie (D1-D2)</t>
  </si>
  <si>
    <t>D2.</t>
  </si>
  <si>
    <t>Rozchody ogółem, w tym:</t>
  </si>
  <si>
    <t>D21.</t>
  </si>
  <si>
    <t>D22.</t>
  </si>
  <si>
    <t>D23.</t>
  </si>
  <si>
    <t>D24.</t>
  </si>
  <si>
    <t>D25.</t>
  </si>
  <si>
    <t>D26.</t>
  </si>
  <si>
    <t>§  963</t>
  </si>
  <si>
    <t>§  962</t>
  </si>
  <si>
    <t>Wykonanie za       I półrocze 2010 r</t>
  </si>
  <si>
    <t>Wykonanie za     I półrocze 2010 r</t>
  </si>
  <si>
    <t xml:space="preserve">                                                                                                  Załącznik Nr 1.7</t>
  </si>
  <si>
    <t>Załącznik nr 1.2</t>
  </si>
  <si>
    <t>zakup materiałów i wyposażenia</t>
  </si>
  <si>
    <t>4480</t>
  </si>
  <si>
    <t>Podatek od nieruchomości</t>
  </si>
  <si>
    <t>6050</t>
  </si>
  <si>
    <t>700</t>
  </si>
  <si>
    <t>70005</t>
  </si>
  <si>
    <t>Gospodarka gruntami i nieruchomościami</t>
  </si>
  <si>
    <t>710</t>
  </si>
  <si>
    <t>DZIAŁALNOŚĆ USŁUGOWA</t>
  </si>
  <si>
    <t>71013</t>
  </si>
  <si>
    <t>Prace geodezyjne i kartograficzne (nieinwestycyjne)</t>
  </si>
  <si>
    <t>71014</t>
  </si>
  <si>
    <t>Opracowania geodezyjne i kartograficzne</t>
  </si>
  <si>
    <t>71015</t>
  </si>
  <si>
    <t>Nadzór budowlany</t>
  </si>
  <si>
    <t xml:space="preserve">4110 </t>
  </si>
  <si>
    <t>750</t>
  </si>
  <si>
    <t>ADMINISTRACJA PUBLICZNA</t>
  </si>
  <si>
    <t>75011</t>
  </si>
  <si>
    <t>Urzędy wojewódzkie</t>
  </si>
  <si>
    <t>Wydat. inwestyc. jed. budżet.</t>
  </si>
  <si>
    <t>85117</t>
  </si>
  <si>
    <t>Zakłady opiekuńczo-lecznicze i pielęgnacyjno-opiekuńcze</t>
  </si>
  <si>
    <t>6220</t>
  </si>
  <si>
    <t>Dotacje celowe z budżetu na  dofinansowanie kosztów  realizacji inwestycji</t>
  </si>
  <si>
    <t>dotacje celowe otrzymane z gmin na zadania bieżące, w tym:</t>
  </si>
  <si>
    <t xml:space="preserve">dotacje celowe otrzymane z powiatów na zadania bieżące, w tym: </t>
  </si>
  <si>
    <t>Dotacje celowe przekazane powiatowi na zadania bieżące, w tym:</t>
  </si>
  <si>
    <t>Dotacja celowa na pomoc finansową udzielaną między j.s.t. na dofinansowanie własnych zadań inwestycyjnych, w tym:</t>
  </si>
  <si>
    <t>1.3</t>
  </si>
  <si>
    <t>Program: Regionalny Program Operacyjny Warmia i Mazury 2007-2013</t>
  </si>
  <si>
    <t>Priorytet 3 - Infrastruktura społeczna</t>
  </si>
  <si>
    <t>Działanie 3.2 Wysoki poziom zabezpieczenia i dostępności medycznej i opiekuńczej</t>
  </si>
  <si>
    <t>Działanie: 5.1 Rozbudowa i modernizacja infrastruktury transportowej warunkującej rozwój regionalny</t>
  </si>
  <si>
    <t>600, 60014</t>
  </si>
  <si>
    <t>Kategoria (dział, rozdział, paragraf)</t>
  </si>
  <si>
    <t>Priorytet: II Turystyka</t>
  </si>
  <si>
    <t>Tytuł projektu: Wirtualny przewodnik po krainie EGO</t>
  </si>
  <si>
    <t>Priorytet 9: Polityka regionalna i działania transgraniczne</t>
  </si>
  <si>
    <t>Norweski Mechanizm Finansowy - realizowany przez Starostwo Powiatowe w Olecku</t>
  </si>
  <si>
    <t>§ 4175</t>
  </si>
  <si>
    <t>§ 4176</t>
  </si>
  <si>
    <t>§ 4305</t>
  </si>
  <si>
    <t>§ 4306</t>
  </si>
  <si>
    <t>Rok 2010 Ogółem:, z tego:</t>
  </si>
  <si>
    <t xml:space="preserve"> wydatki inwestycyjne</t>
  </si>
  <si>
    <t>§ 4117</t>
  </si>
  <si>
    <t>§ 4127</t>
  </si>
  <si>
    <t>§ 4177</t>
  </si>
  <si>
    <t>§ 4247</t>
  </si>
  <si>
    <t>Tytuł projektu: "Pewnym krokiem w zawodową przyszłość " - realizuje Zespół Szkół Licealnych i Zawodowych</t>
  </si>
  <si>
    <t>Poddziałanie : 9.1.2 Wyrównywanie szans edukacyjnych uczniów z grup o utrudnionym dostępie do edukacji oraz zmniejszenie różnic w jakości usług edukacyjnych</t>
  </si>
  <si>
    <t>Działanie 9.1  Wyrównywanie szans edukacyjnych i zapewnienie wysokiej jakości usług edukacyjnych świadczonych w systemie oświaty</t>
  </si>
  <si>
    <t>Tytuł projektu: "Język obcy coraz mniej obcy " - realizuje Liceum Ogólnokształcące w Olecku</t>
  </si>
  <si>
    <t>Rok 2010 ogółem:, z tego:</t>
  </si>
  <si>
    <t>§ 4437</t>
  </si>
  <si>
    <t>Tytuł projektu: "Jesteśmy przyszłością lokalnego rynku pracy" - realizuje Zespół Szkół Technicznychw Olecku</t>
  </si>
  <si>
    <t>Poddziałanie 6.1.2  Wsparcie powiatowych i wojewódzkich urzędów pracy w realizacji zadań na rzecz aktywności zawodowej osób bezrobotnych w regionie</t>
  </si>
  <si>
    <t>§ 4017</t>
  </si>
  <si>
    <t>§ 4047</t>
  </si>
  <si>
    <t>Tytuł projektu: "Nowe  perspektywy" realizowany przez Powiatowy Urząd Pracy</t>
  </si>
  <si>
    <t>2.19</t>
  </si>
  <si>
    <t>§ 4357</t>
  </si>
  <si>
    <t>§ 4359</t>
  </si>
  <si>
    <t>§ 4377</t>
  </si>
  <si>
    <t>§ 4407</t>
  </si>
  <si>
    <t>§ 4417</t>
  </si>
  <si>
    <t>§ 4419</t>
  </si>
  <si>
    <t>Tytuł projektu: "Będę samodzielny" -  realizowany przez Powiatowy Urząd Pracy</t>
  </si>
  <si>
    <t>§ 3117</t>
  </si>
  <si>
    <t>2.18</t>
  </si>
  <si>
    <t>Tytuł projektu: "Będę samodzielny" -  realizowany przez Powiatowe Centrum Pomocy Rodzinie</t>
  </si>
  <si>
    <t>2.17</t>
  </si>
  <si>
    <t>§ 4287</t>
  </si>
  <si>
    <t>Działanie 7.1  Rozwój i upowszechnienie aktywnej integracji</t>
  </si>
  <si>
    <t>Tytuł projektu: "Szansa na lepszą przyszłość" -  realizowany przez Powiatowe Centrum Pomocy Rodzinie</t>
  </si>
  <si>
    <t>2.16</t>
  </si>
  <si>
    <t xml:space="preserve">Działanie 8.1   Rozwój pracowników i przedsiębiorstw w regionie </t>
  </si>
  <si>
    <t>Poddziałanie 8.1.2  Wsparcie procesów adaptacyjnych i modernizacyjnych w regionie</t>
  </si>
  <si>
    <t xml:space="preserve">Tytuł projektu: "Może być lepiej" -  realizowany przez Powiatowy Urząd Pracy </t>
  </si>
  <si>
    <t>2.15</t>
  </si>
  <si>
    <t>Tytuł projektu: "Podaruj sobie zdrowe życie" - reallizowany przez Starostwo Powiatowe</t>
  </si>
  <si>
    <t>Działanie 2.2  Promocja województwa i jego oferty turystycznej</t>
  </si>
  <si>
    <t>Tytuł projektu: "Legoturystyka. Pl - produkt turystyczny Krainy EGO"</t>
  </si>
  <si>
    <t>Dotacja celowa przekazana dla powiatu na zadania bieżące realizowane na podstawie umów między j.s.t.</t>
  </si>
  <si>
    <t>§ 2329</t>
  </si>
  <si>
    <t>Program:  Operacyjny Kapitał Ludzki</t>
  </si>
  <si>
    <t>Wydatki razem (10+11+12)</t>
  </si>
  <si>
    <t>Wydatki razem (14+15+16+17)</t>
  </si>
  <si>
    <t>Priorytet: IX Rozwój wykształcenia i kompetencji w regionach</t>
  </si>
  <si>
    <t>Działanie 9.3  Upowszechnienie formalnego kształcenia ustawicznego</t>
  </si>
  <si>
    <t>Tytuł projektu: "Opiekun medyczny - zawodem przyszłości!" - realizuje Zespół Szkół Licealnych i Zawodowych</t>
  </si>
  <si>
    <t>801, 80195</t>
  </si>
  <si>
    <t>Składki na ubezp. Społeczne</t>
  </si>
  <si>
    <t>2310</t>
  </si>
  <si>
    <t>75019</t>
  </si>
  <si>
    <t>Rady powiatów</t>
  </si>
  <si>
    <t>Różne wydatki na rzecz os.fiz.</t>
  </si>
  <si>
    <t>75020</t>
  </si>
  <si>
    <t>Starostwa powiatowe</t>
  </si>
  <si>
    <t>75045</t>
  </si>
  <si>
    <t>Komisje poborowe</t>
  </si>
  <si>
    <t>Składki na ubezp.społeczne</t>
  </si>
  <si>
    <t>75095</t>
  </si>
  <si>
    <t>Pozostała działalność</t>
  </si>
  <si>
    <t>754</t>
  </si>
  <si>
    <t>BEZPIECZEŃSTWO PUBLICZNE I OCHRONA PRZECIWPOŻAROWA</t>
  </si>
  <si>
    <t>4500</t>
  </si>
  <si>
    <t>4280</t>
  </si>
  <si>
    <t>Zakup usług zdrowotnych</t>
  </si>
  <si>
    <t>Placówki opiekuńczo-wychowawcze</t>
  </si>
  <si>
    <t>Pozostałe podatki na rzecz jst</t>
  </si>
  <si>
    <t>4050</t>
  </si>
  <si>
    <t>4060</t>
  </si>
  <si>
    <t>Pozostałe należności funkcjon.</t>
  </si>
  <si>
    <t>4070</t>
  </si>
  <si>
    <t>Nagrody roczne funkcjonariuszy</t>
  </si>
  <si>
    <t>4220</t>
  </si>
  <si>
    <t>4250</t>
  </si>
  <si>
    <t>Zakup sprzętu i uzbrojenia</t>
  </si>
  <si>
    <t>Zakup energii</t>
  </si>
  <si>
    <t>Zakup usług remontowych</t>
  </si>
  <si>
    <t>Zakup usług pozostałych</t>
  </si>
  <si>
    <t>75411</t>
  </si>
  <si>
    <t>Komendy Powiatowe Państ. Straży Pożarnej</t>
  </si>
  <si>
    <t>4520</t>
  </si>
  <si>
    <t>Opłaty na rzecz jst.</t>
  </si>
  <si>
    <t>852</t>
  </si>
  <si>
    <t>Pomoc społeczna</t>
  </si>
  <si>
    <t>85201</t>
  </si>
  <si>
    <t>85202</t>
  </si>
  <si>
    <t>85218</t>
  </si>
  <si>
    <t>Pozostałe zadania w zakresie polityki społecznej</t>
  </si>
  <si>
    <t>85295</t>
  </si>
  <si>
    <t>POMOC SPOŁECZNA</t>
  </si>
  <si>
    <t>85204</t>
  </si>
  <si>
    <t>757</t>
  </si>
  <si>
    <t>75702</t>
  </si>
  <si>
    <t>8070</t>
  </si>
  <si>
    <t>758</t>
  </si>
  <si>
    <t>RÓŻNE ROZLICZENIA</t>
  </si>
  <si>
    <t>75818</t>
  </si>
  <si>
    <t>Rezerwy ogólne i celowe</t>
  </si>
  <si>
    <t>4810</t>
  </si>
  <si>
    <t>Rezerwa celowa oświatowa</t>
  </si>
  <si>
    <t>801</t>
  </si>
  <si>
    <t>OŚWIATA I WYCHOWANIE</t>
  </si>
  <si>
    <t>80102</t>
  </si>
  <si>
    <t>Szkoły podstawowe specjalne</t>
  </si>
  <si>
    <t>Zakup mater. i wyposażenia</t>
  </si>
  <si>
    <t>4240</t>
  </si>
  <si>
    <t>zakup pomocy dydakt.i książek</t>
  </si>
  <si>
    <t>2540</t>
  </si>
  <si>
    <t>80111</t>
  </si>
  <si>
    <t>Gimnazja specjalne</t>
  </si>
  <si>
    <t>zakup materiałów i wyposaż.</t>
  </si>
  <si>
    <t>80120</t>
  </si>
  <si>
    <t>Licea Ogólnokształcące</t>
  </si>
  <si>
    <t>4140</t>
  </si>
  <si>
    <t>Wydatki na obsługę długu</t>
  </si>
  <si>
    <t>Wynagrodzenia</t>
  </si>
  <si>
    <t xml:space="preserve">Łączne koszty finansowe </t>
  </si>
  <si>
    <t>Jednostka organizacyjna realizująca program lub koordynująca wykonanie programu</t>
  </si>
  <si>
    <t xml:space="preserve">kredyty  i pożyczki </t>
  </si>
  <si>
    <t>dochody własne j.s.t.</t>
  </si>
  <si>
    <t>z tego źródła finansowania</t>
  </si>
  <si>
    <t>środki wymienione w art.5 ust.1pkt 2 i 3 u.f.p</t>
  </si>
  <si>
    <t>* Wybrać odpowiednie oznaczenie źródła finansowania:</t>
  </si>
  <si>
    <t>A. Dotacje i środki z budżetu państwa ( np.. Od wojewody, MEN, UKFiS, ...)</t>
  </si>
  <si>
    <t>B. Środki i dotacje otrzymane od innych jst oraz innych jednostek zaliczanych do sektora finansów publicznych</t>
  </si>
  <si>
    <t>C. Inne źródła</t>
  </si>
  <si>
    <t>Wydatki majątkowe razem:</t>
  </si>
  <si>
    <t>2.1</t>
  </si>
  <si>
    <t>2.2</t>
  </si>
  <si>
    <t>Ogółem (1+2)</t>
  </si>
  <si>
    <t>Środki z budżetu krajowego</t>
  </si>
  <si>
    <t>Wydatki bieżące razem:</t>
  </si>
  <si>
    <t>851, 85111</t>
  </si>
  <si>
    <t>80130</t>
  </si>
  <si>
    <t>Szkoły zawodowe</t>
  </si>
  <si>
    <t>Składki PFRON</t>
  </si>
  <si>
    <t>2110</t>
  </si>
  <si>
    <t>różne opłaty i składki</t>
  </si>
  <si>
    <t>6430</t>
  </si>
  <si>
    <t>75704</t>
  </si>
  <si>
    <t>Rozliczenie z tytułu poręczeń i gwarancji udzielonych przez  jednostkę samorządu terytorialnego</t>
  </si>
  <si>
    <t>8020</t>
  </si>
  <si>
    <t xml:space="preserve">Wypłaty z tytułu gwarancji i poręczeń </t>
  </si>
  <si>
    <t>Rezerwa ogólna</t>
  </si>
  <si>
    <t>Wyd.osob. nie zal.do wynagr.</t>
  </si>
  <si>
    <t>80147</t>
  </si>
  <si>
    <t>Biblioteki pedagogiczne</t>
  </si>
  <si>
    <t>Dotacje celowe przekazane dla samorządu województtwa na zadania bieżące realizowane na podstawie umów między jst.</t>
  </si>
  <si>
    <t>4117</t>
  </si>
  <si>
    <t>4127</t>
  </si>
  <si>
    <t>4177</t>
  </si>
  <si>
    <t>4247</t>
  </si>
  <si>
    <t>4437</t>
  </si>
  <si>
    <t>Zakup akcesoriów komputer.</t>
  </si>
  <si>
    <t>80134</t>
  </si>
  <si>
    <t>Szkoły zawodowe specjalne</t>
  </si>
  <si>
    <t>2320</t>
  </si>
  <si>
    <t>Spłaty pożyczek (WFOŚiGW)</t>
  </si>
  <si>
    <t>Rehabilitacja zawodowa i społeczna</t>
  </si>
  <si>
    <t xml:space="preserve">                                                </t>
  </si>
  <si>
    <t>80146</t>
  </si>
  <si>
    <t>Placówki dokształcania i doskonalenia nauczycieli</t>
  </si>
  <si>
    <t>80195</t>
  </si>
  <si>
    <t>851</t>
  </si>
  <si>
    <t>OCHRONA ZDROWIA</t>
  </si>
  <si>
    <t>85111</t>
  </si>
  <si>
    <t>Szpitale ogólne</t>
  </si>
  <si>
    <t>85395</t>
  </si>
  <si>
    <t>4217</t>
  </si>
  <si>
    <t>4307</t>
  </si>
  <si>
    <t>85446</t>
  </si>
  <si>
    <t>Dokształcanie i doskonalenie nauczycieli</t>
  </si>
  <si>
    <t>Powiatowy Urząd Pracy w Olecku</t>
  </si>
  <si>
    <t>wpływy z opłat na koncesje i licencje</t>
  </si>
  <si>
    <t>Zakup mater. papiern.</t>
  </si>
  <si>
    <t>Zakup materiał.papier.</t>
  </si>
  <si>
    <t>Szkol. prac.niebęd. czł. sł. cywil.</t>
  </si>
  <si>
    <t>Różne wydatki na rzecz osób fizycznych</t>
  </si>
  <si>
    <t>Wydatki osobowe niezaliczane do uposażeń wypłacane funkcjonariuszom</t>
  </si>
  <si>
    <t xml:space="preserve">Dot.podmiot z budż. dla szkół niepub. </t>
  </si>
  <si>
    <t>Dotacje celowe przekazane powiatowi</t>
  </si>
  <si>
    <t>Poradnie Psychoogiczno- Pedagogiczne</t>
  </si>
  <si>
    <t>z tego: finansowane środkami zewnętrznymi</t>
  </si>
  <si>
    <t>Załącznik Nr 1.8</t>
  </si>
  <si>
    <t>Zakup leków i materiałów medycznych</t>
  </si>
  <si>
    <t>Pochodne od wynagrodzerń</t>
  </si>
  <si>
    <t>dotacje</t>
  </si>
  <si>
    <t>Z tego:</t>
  </si>
  <si>
    <t>wynagrodznia</t>
  </si>
  <si>
    <t>Nagr.i wydat.nie zal.do wynagr.</t>
  </si>
  <si>
    <t>85156</t>
  </si>
  <si>
    <t>4130</t>
  </si>
  <si>
    <t>Składki na ubezp.zdrow.</t>
  </si>
  <si>
    <t>853</t>
  </si>
  <si>
    <t>Plac. opiekuń - wychowaw.</t>
  </si>
  <si>
    <t>3110</t>
  </si>
  <si>
    <t>Świadczenia społeczne</t>
  </si>
  <si>
    <t>zakup środków żywności</t>
  </si>
  <si>
    <t>zakup pom.nauk.dydakt.książek</t>
  </si>
  <si>
    <t>Domy Pomocy Społecznej</t>
  </si>
  <si>
    <t>4230</t>
  </si>
  <si>
    <t>zakup leków i mater.medycz.</t>
  </si>
  <si>
    <t xml:space="preserve">Rodziny zastępcze </t>
  </si>
  <si>
    <t>Powiatowe Centrum Pomocy Rodzinie</t>
  </si>
  <si>
    <t>85324</t>
  </si>
  <si>
    <t>Składki na ubezp. społeczne</t>
  </si>
  <si>
    <t>85311</t>
  </si>
  <si>
    <t>Zakup materiałów i wyposaż.</t>
  </si>
  <si>
    <t>Wpłaty na PFRON</t>
  </si>
  <si>
    <t>Zakup pomocy dydakt.i książek</t>
  </si>
  <si>
    <t>4370</t>
  </si>
  <si>
    <t>4700</t>
  </si>
  <si>
    <t>4740</t>
  </si>
  <si>
    <t>4750</t>
  </si>
  <si>
    <t>Zakup usług telefonii stacjonarnej</t>
  </si>
  <si>
    <t>Zakup materiałów papierniczych</t>
  </si>
  <si>
    <t>Zakup akcesoriów komputerowych</t>
  </si>
  <si>
    <t>4360</t>
  </si>
  <si>
    <t>4380</t>
  </si>
  <si>
    <t>Zakup usług telefonii komórkowej</t>
  </si>
  <si>
    <t>4510</t>
  </si>
  <si>
    <t>4400</t>
  </si>
  <si>
    <t>Opłaty czynszowe za pomieszcz.biurowe</t>
  </si>
  <si>
    <t>Dotacje celowe dla samorządu województwa na zadania bieżące realizowane na podstawie porozumień między jst</t>
  </si>
  <si>
    <t>Wydatki na zakupy inwestycyjne jednostek budżet.</t>
  </si>
  <si>
    <t>Wydatki na  inwestycyje jednostek budżetowych</t>
  </si>
  <si>
    <t>Dotacje celowe przekazane dla powiatu na zadania bieżące realizowane na podstawie porozumień między jst</t>
  </si>
  <si>
    <t>Dotacje celowe otrzymane z gminy na zadania bieżące realizowane na podstawie porozumień między jst</t>
  </si>
  <si>
    <t>Dotacja celowa przekazana jst przez inną jednostkę jst będącą instytucją wdrażającą na zadania bieżące realizowane na podstawie porozumień</t>
  </si>
  <si>
    <t>Dotacje celowe otrzymane z powiatu na zadania bieżące realizowane na podstawie porozumień między jst</t>
  </si>
  <si>
    <t>Dotacje celowe przekazane dla gminy na zadania bieżące realizowane na podstawie porozumień między jst</t>
  </si>
  <si>
    <t>Opłaty na rzecz budżetów jst.</t>
  </si>
  <si>
    <t>85333</t>
  </si>
  <si>
    <t>Powiatowe Urzędy Pracy</t>
  </si>
  <si>
    <t>2820</t>
  </si>
  <si>
    <t>854</t>
  </si>
  <si>
    <t>EDUKACYJNA OPIEKA WYCHOWAWCZA</t>
  </si>
  <si>
    <t>85403</t>
  </si>
  <si>
    <t>Specjalne ośrodki szkolno - wychowawcze</t>
  </si>
  <si>
    <t>85406</t>
  </si>
  <si>
    <t>§ 6057</t>
  </si>
  <si>
    <t>85410</t>
  </si>
  <si>
    <t>Internaty i bursy szkolne</t>
  </si>
  <si>
    <t>85415</t>
  </si>
  <si>
    <t>Pomoc material. dla uczniów</t>
  </si>
  <si>
    <t>85417</t>
  </si>
  <si>
    <t>Zakup usług obejmujących wykonanie ekspertyz</t>
  </si>
  <si>
    <t xml:space="preserve">Wykonane dochody  budżetu państwa                            </t>
  </si>
  <si>
    <t xml:space="preserve">Przebudowa drogi powiatowej nr 1857 N Orłowo-Wronki-Połom-Straduny, na odcinku Wronki - Sajzy </t>
  </si>
  <si>
    <t>"Przebudowa drogi powiatowej nr 1940 N Kukowo - Zatyki - Kijewo" długości 6,7 km</t>
  </si>
  <si>
    <t>Przebudowa i rozbudowa drogi powiatowej nr 1901N na odcinku Giże-Dudki-Gąski i przebudowa drogi nr 1826N Kukowo-Zajdy-Dudki</t>
  </si>
  <si>
    <t xml:space="preserve">Termomodernizacja budynków użyteczności publicznej Powiatu Oleckiego </t>
  </si>
  <si>
    <t>Rozbudowa i modernizacja bazy kształcenia zawodowego w Powiecie Oleckim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</si>
</sst>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  <numFmt numFmtId="173" formatCode="[$€-2]\ #,##0.00_);[Red]\([$€-2]\ #,##0.00\)"/>
    <numFmt numFmtId="174" formatCode="#,##0.00_ ;\-#,##0.00\ "/>
    <numFmt numFmtId="175" formatCode="#,##0.0_ ;\-#,##0.0\ "/>
  </numFmts>
  <fonts count="2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u val="single"/>
      <sz val="11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b/>
      <u val="single"/>
      <sz val="12"/>
      <name val="Arial CE"/>
      <family val="2"/>
    </font>
    <font>
      <sz val="8"/>
      <name val="Arial CE"/>
      <family val="2"/>
    </font>
    <font>
      <b/>
      <u val="single"/>
      <sz val="10"/>
      <name val="Arial CE"/>
      <family val="2"/>
    </font>
    <font>
      <b/>
      <sz val="7"/>
      <name val="Arial CE"/>
      <family val="2"/>
    </font>
    <font>
      <sz val="7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b/>
      <i/>
      <sz val="9"/>
      <name val="Arial CE"/>
      <family val="0"/>
    </font>
    <font>
      <b/>
      <i/>
      <sz val="8"/>
      <name val="Arial CE"/>
      <family val="0"/>
    </font>
    <font>
      <b/>
      <i/>
      <sz val="10"/>
      <name val="Arial CE"/>
      <family val="0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88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wrapText="1"/>
    </xf>
    <xf numFmtId="0" fontId="0" fillId="0" borderId="3" xfId="0" applyBorder="1" applyAlignment="1">
      <alignment/>
    </xf>
    <xf numFmtId="0" fontId="0" fillId="0" borderId="0" xfId="0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49" fontId="0" fillId="0" borderId="0" xfId="0" applyNumberForma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" xfId="0" applyFont="1" applyBorder="1" applyAlignment="1">
      <alignment horizontal="left" wrapText="1"/>
    </xf>
    <xf numFmtId="0" fontId="12" fillId="0" borderId="1" xfId="0" applyFont="1" applyBorder="1" applyAlignment="1">
      <alignment horizontal="left"/>
    </xf>
    <xf numFmtId="49" fontId="12" fillId="0" borderId="1" xfId="0" applyNumberFormat="1" applyFont="1" applyBorder="1" applyAlignment="1">
      <alignment horizontal="left"/>
    </xf>
    <xf numFmtId="49" fontId="12" fillId="0" borderId="1" xfId="0" applyNumberFormat="1" applyFont="1" applyBorder="1" applyAlignment="1">
      <alignment wrapText="1"/>
    </xf>
    <xf numFmtId="0" fontId="0" fillId="0" borderId="0" xfId="0" applyAlignment="1">
      <alignment horizontal="center" vertical="top" wrapText="1"/>
    </xf>
    <xf numFmtId="0" fontId="0" fillId="0" borderId="0" xfId="0" applyFill="1" applyBorder="1" applyAlignment="1">
      <alignment horizontal="center"/>
    </xf>
    <xf numFmtId="0" fontId="0" fillId="0" borderId="0" xfId="0" applyFont="1" applyAlignment="1">
      <alignment horizontal="center" shrinkToFit="1"/>
    </xf>
    <xf numFmtId="0" fontId="0" fillId="0" borderId="0" xfId="0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Alignment="1" applyProtection="1">
      <alignment horizontal="right"/>
      <protection/>
    </xf>
    <xf numFmtId="0" fontId="4" fillId="2" borderId="0" xfId="0" applyFont="1" applyFill="1" applyAlignment="1">
      <alignment/>
    </xf>
    <xf numFmtId="0" fontId="0" fillId="2" borderId="0" xfId="0" applyFill="1" applyAlignment="1">
      <alignment/>
    </xf>
    <xf numFmtId="0" fontId="4" fillId="3" borderId="1" xfId="0" applyFont="1" applyFill="1" applyBorder="1" applyAlignment="1">
      <alignment horizontal="right"/>
    </xf>
    <xf numFmtId="0" fontId="0" fillId="0" borderId="0" xfId="0" applyFont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0" fillId="2" borderId="0" xfId="0" applyFill="1" applyBorder="1" applyAlignment="1">
      <alignment/>
    </xf>
    <xf numFmtId="0" fontId="12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 horizontal="center" vertical="center"/>
    </xf>
    <xf numFmtId="0" fontId="12" fillId="0" borderId="1" xfId="0" applyFont="1" applyFill="1" applyBorder="1" applyAlignment="1">
      <alignment wrapText="1"/>
    </xf>
    <xf numFmtId="0" fontId="4" fillId="3" borderId="1" xfId="0" applyFont="1" applyFill="1" applyBorder="1" applyAlignment="1">
      <alignment wrapText="1"/>
    </xf>
    <xf numFmtId="0" fontId="12" fillId="0" borderId="1" xfId="0" applyFont="1" applyBorder="1" applyAlignment="1">
      <alignment wrapText="1"/>
    </xf>
    <xf numFmtId="0" fontId="7" fillId="3" borderId="1" xfId="0" applyFont="1" applyFill="1" applyBorder="1" applyAlignment="1">
      <alignment horizontal="left" wrapText="1"/>
    </xf>
    <xf numFmtId="49" fontId="4" fillId="3" borderId="1" xfId="0" applyNumberFormat="1" applyFont="1" applyFill="1" applyBorder="1" applyAlignment="1">
      <alignment horizontal="left" wrapText="1"/>
    </xf>
    <xf numFmtId="49" fontId="7" fillId="3" borderId="1" xfId="0" applyNumberFormat="1" applyFont="1" applyFill="1" applyBorder="1" applyAlignment="1">
      <alignment horizontal="left" wrapText="1"/>
    </xf>
    <xf numFmtId="49" fontId="0" fillId="3" borderId="1" xfId="0" applyNumberFormat="1" applyFill="1" applyBorder="1" applyAlignment="1">
      <alignment horizontal="left" wrapText="1"/>
    </xf>
    <xf numFmtId="49" fontId="9" fillId="3" borderId="1" xfId="0" applyNumberFormat="1" applyFont="1" applyFill="1" applyBorder="1" applyAlignment="1">
      <alignment horizontal="left" wrapText="1"/>
    </xf>
    <xf numFmtId="0" fontId="4" fillId="3" borderId="1" xfId="0" applyFont="1" applyFill="1" applyBorder="1" applyAlignment="1">
      <alignment horizontal="left" wrapText="1"/>
    </xf>
    <xf numFmtId="0" fontId="0" fillId="3" borderId="1" xfId="0" applyFill="1" applyBorder="1" applyAlignment="1">
      <alignment horizontal="left" wrapText="1"/>
    </xf>
    <xf numFmtId="0" fontId="9" fillId="3" borderId="1" xfId="0" applyFont="1" applyFill="1" applyBorder="1" applyAlignment="1">
      <alignment horizontal="left" wrapText="1"/>
    </xf>
    <xf numFmtId="0" fontId="7" fillId="3" borderId="1" xfId="0" applyFont="1" applyFill="1" applyBorder="1" applyAlignment="1">
      <alignment wrapText="1"/>
    </xf>
    <xf numFmtId="0" fontId="12" fillId="0" borderId="1" xfId="0" applyFont="1" applyBorder="1" applyAlignment="1">
      <alignment/>
    </xf>
    <xf numFmtId="0" fontId="10" fillId="4" borderId="1" xfId="0" applyFont="1" applyFill="1" applyBorder="1" applyAlignment="1">
      <alignment wrapText="1"/>
    </xf>
    <xf numFmtId="0" fontId="12" fillId="2" borderId="1" xfId="0" applyFont="1" applyFill="1" applyBorder="1" applyAlignment="1">
      <alignment wrapText="1"/>
    </xf>
    <xf numFmtId="0" fontId="0" fillId="2" borderId="0" xfId="0" applyFill="1" applyAlignment="1">
      <alignment/>
    </xf>
    <xf numFmtId="0" fontId="10" fillId="4" borderId="1" xfId="0" applyFont="1" applyFill="1" applyBorder="1" applyAlignment="1">
      <alignment/>
    </xf>
    <xf numFmtId="0" fontId="12" fillId="0" borderId="1" xfId="0" applyFont="1" applyBorder="1" applyAlignment="1">
      <alignment horizontal="right"/>
    </xf>
    <xf numFmtId="0" fontId="10" fillId="4" borderId="1" xfId="0" applyFont="1" applyFill="1" applyBorder="1" applyAlignment="1">
      <alignment horizontal="center" vertical="center" wrapText="1"/>
    </xf>
    <xf numFmtId="41" fontId="10" fillId="4" borderId="1" xfId="0" applyNumberFormat="1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 vertical="center" wrapText="1"/>
    </xf>
    <xf numFmtId="41" fontId="12" fillId="4" borderId="1" xfId="0" applyNumberFormat="1" applyFont="1" applyFill="1" applyBorder="1" applyAlignment="1">
      <alignment horizontal="center" vertical="center"/>
    </xf>
    <xf numFmtId="3" fontId="12" fillId="0" borderId="1" xfId="0" applyNumberFormat="1" applyFont="1" applyBorder="1" applyAlignment="1">
      <alignment/>
    </xf>
    <xf numFmtId="0" fontId="4" fillId="0" borderId="3" xfId="0" applyFont="1" applyBorder="1" applyAlignment="1">
      <alignment/>
    </xf>
    <xf numFmtId="0" fontId="12" fillId="0" borderId="0" xfId="0" applyFont="1" applyAlignment="1">
      <alignment horizontal="center" vertical="top" wrapText="1"/>
    </xf>
    <xf numFmtId="0" fontId="4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12" fillId="0" borderId="1" xfId="0" applyFont="1" applyBorder="1" applyAlignment="1">
      <alignment horizontal="center" wrapText="1"/>
    </xf>
    <xf numFmtId="49" fontId="10" fillId="2" borderId="3" xfId="0" applyNumberFormat="1" applyFont="1" applyFill="1" applyBorder="1" applyAlignment="1">
      <alignment horizontal="center"/>
    </xf>
    <xf numFmtId="49" fontId="10" fillId="4" borderId="3" xfId="0" applyNumberFormat="1" applyFont="1" applyFill="1" applyBorder="1" applyAlignment="1">
      <alignment horizontal="center"/>
    </xf>
    <xf numFmtId="49" fontId="10" fillId="4" borderId="1" xfId="0" applyNumberFormat="1" applyFont="1" applyFill="1" applyBorder="1" applyAlignment="1">
      <alignment horizontal="left"/>
    </xf>
    <xf numFmtId="49" fontId="12" fillId="0" borderId="3" xfId="0" applyNumberFormat="1" applyFont="1" applyBorder="1" applyAlignment="1">
      <alignment horizontal="center"/>
    </xf>
    <xf numFmtId="49" fontId="10" fillId="3" borderId="3" xfId="0" applyNumberFormat="1" applyFont="1" applyFill="1" applyBorder="1" applyAlignment="1">
      <alignment/>
    </xf>
    <xf numFmtId="49" fontId="12" fillId="3" borderId="1" xfId="0" applyNumberFormat="1" applyFont="1" applyFill="1" applyBorder="1" applyAlignment="1">
      <alignment horizontal="left"/>
    </xf>
    <xf numFmtId="49" fontId="10" fillId="4" borderId="3" xfId="0" applyNumberFormat="1" applyFont="1" applyFill="1" applyBorder="1" applyAlignment="1">
      <alignment/>
    </xf>
    <xf numFmtId="49" fontId="12" fillId="4" borderId="1" xfId="0" applyNumberFormat="1" applyFont="1" applyFill="1" applyBorder="1" applyAlignment="1">
      <alignment horizontal="left"/>
    </xf>
    <xf numFmtId="49" fontId="12" fillId="0" borderId="3" xfId="0" applyNumberFormat="1" applyFont="1" applyBorder="1" applyAlignment="1">
      <alignment/>
    </xf>
    <xf numFmtId="49" fontId="10" fillId="0" borderId="3" xfId="0" applyNumberFormat="1" applyFont="1" applyBorder="1" applyAlignment="1">
      <alignment/>
    </xf>
    <xf numFmtId="49" fontId="12" fillId="2" borderId="1" xfId="0" applyNumberFormat="1" applyFont="1" applyFill="1" applyBorder="1" applyAlignment="1">
      <alignment horizontal="left"/>
    </xf>
    <xf numFmtId="49" fontId="12" fillId="0" borderId="1" xfId="0" applyNumberFormat="1" applyFont="1" applyBorder="1" applyAlignment="1">
      <alignment horizontal="left" wrapText="1"/>
    </xf>
    <xf numFmtId="49" fontId="10" fillId="3" borderId="1" xfId="0" applyNumberFormat="1" applyFont="1" applyFill="1" applyBorder="1" applyAlignment="1">
      <alignment horizontal="left"/>
    </xf>
    <xf numFmtId="49" fontId="12" fillId="2" borderId="3" xfId="0" applyNumberFormat="1" applyFont="1" applyFill="1" applyBorder="1" applyAlignment="1">
      <alignment/>
    </xf>
    <xf numFmtId="49" fontId="10" fillId="0" borderId="3" xfId="0" applyNumberFormat="1" applyFont="1" applyBorder="1" applyAlignment="1">
      <alignment horizontal="center"/>
    </xf>
    <xf numFmtId="49" fontId="10" fillId="3" borderId="3" xfId="0" applyNumberFormat="1" applyFont="1" applyFill="1" applyBorder="1" applyAlignment="1">
      <alignment horizontal="center"/>
    </xf>
    <xf numFmtId="49" fontId="12" fillId="4" borderId="1" xfId="0" applyNumberFormat="1" applyFont="1" applyFill="1" applyBorder="1" applyAlignment="1">
      <alignment/>
    </xf>
    <xf numFmtId="49" fontId="10" fillId="4" borderId="1" xfId="0" applyNumberFormat="1" applyFont="1" applyFill="1" applyBorder="1" applyAlignment="1">
      <alignment/>
    </xf>
    <xf numFmtId="49" fontId="10" fillId="3" borderId="1" xfId="0" applyNumberFormat="1" applyFont="1" applyFill="1" applyBorder="1" applyAlignment="1">
      <alignment/>
    </xf>
    <xf numFmtId="49" fontId="10" fillId="3" borderId="1" xfId="0" applyNumberFormat="1" applyFont="1" applyFill="1" applyBorder="1" applyAlignment="1">
      <alignment horizontal="center"/>
    </xf>
    <xf numFmtId="49" fontId="12" fillId="0" borderId="1" xfId="0" applyNumberFormat="1" applyFont="1" applyBorder="1" applyAlignment="1">
      <alignment horizontal="center" wrapText="1"/>
    </xf>
    <xf numFmtId="49" fontId="10" fillId="4" borderId="1" xfId="0" applyNumberFormat="1" applyFont="1" applyFill="1" applyBorder="1" applyAlignment="1">
      <alignment horizontal="center"/>
    </xf>
    <xf numFmtId="49" fontId="12" fillId="4" borderId="1" xfId="0" applyNumberFormat="1" applyFont="1" applyFill="1" applyBorder="1" applyAlignment="1">
      <alignment horizontal="center"/>
    </xf>
    <xf numFmtId="49" fontId="10" fillId="4" borderId="1" xfId="0" applyNumberFormat="1" applyFont="1" applyFill="1" applyBorder="1" applyAlignment="1">
      <alignment horizontal="center" wrapText="1"/>
    </xf>
    <xf numFmtId="0" fontId="12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0" fillId="2" borderId="0" xfId="0" applyFont="1" applyFill="1" applyAlignment="1">
      <alignment horizontal="left"/>
    </xf>
    <xf numFmtId="0" fontId="0" fillId="2" borderId="0" xfId="0" applyFont="1" applyFill="1" applyAlignment="1">
      <alignment/>
    </xf>
    <xf numFmtId="0" fontId="12" fillId="0" borderId="3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0" fillId="2" borderId="0" xfId="0" applyFill="1" applyAlignment="1">
      <alignment wrapText="1"/>
    </xf>
    <xf numFmtId="3" fontId="10" fillId="3" borderId="1" xfId="0" applyNumberFormat="1" applyFont="1" applyFill="1" applyBorder="1" applyAlignment="1">
      <alignment/>
    </xf>
    <xf numFmtId="0" fontId="10" fillId="0" borderId="1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9" fillId="0" borderId="0" xfId="0" applyFont="1" applyAlignment="1">
      <alignment/>
    </xf>
    <xf numFmtId="0" fontId="12" fillId="0" borderId="3" xfId="0" applyFont="1" applyBorder="1" applyAlignment="1">
      <alignment/>
    </xf>
    <xf numFmtId="0" fontId="0" fillId="0" borderId="0" xfId="0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left"/>
    </xf>
    <xf numFmtId="0" fontId="12" fillId="2" borderId="1" xfId="0" applyFont="1" applyFill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12" fillId="0" borderId="4" xfId="0" applyFont="1" applyBorder="1" applyAlignment="1">
      <alignment horizontal="center"/>
    </xf>
    <xf numFmtId="0" fontId="10" fillId="6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/>
    </xf>
    <xf numFmtId="0" fontId="7" fillId="6" borderId="3" xfId="0" applyFont="1" applyFill="1" applyBorder="1" applyAlignment="1">
      <alignment horizontal="center"/>
    </xf>
    <xf numFmtId="0" fontId="10" fillId="6" borderId="3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5" fillId="0" borderId="0" xfId="0" applyFont="1" applyAlignment="1">
      <alignment vertical="center"/>
    </xf>
    <xf numFmtId="0" fontId="12" fillId="0" borderId="0" xfId="0" applyFont="1" applyAlignment="1">
      <alignment horizontal="center" wrapText="1"/>
    </xf>
    <xf numFmtId="0" fontId="7" fillId="5" borderId="1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14" fillId="4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right"/>
    </xf>
    <xf numFmtId="49" fontId="10" fillId="4" borderId="3" xfId="0" applyNumberFormat="1" applyFont="1" applyFill="1" applyBorder="1" applyAlignment="1">
      <alignment horizontal="left"/>
    </xf>
    <xf numFmtId="49" fontId="12" fillId="0" borderId="1" xfId="0" applyNumberFormat="1" applyFont="1" applyBorder="1" applyAlignment="1">
      <alignment horizontal="left"/>
    </xf>
    <xf numFmtId="0" fontId="4" fillId="5" borderId="5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6" borderId="3" xfId="0" applyFont="1" applyFill="1" applyBorder="1" applyAlignment="1">
      <alignment horizontal="center"/>
    </xf>
    <xf numFmtId="0" fontId="9" fillId="0" borderId="1" xfId="0" applyFont="1" applyBorder="1" applyAlignment="1">
      <alignment wrapText="1"/>
    </xf>
    <xf numFmtId="3" fontId="9" fillId="0" borderId="1" xfId="0" applyNumberFormat="1" applyFont="1" applyBorder="1" applyAlignment="1">
      <alignment/>
    </xf>
    <xf numFmtId="3" fontId="7" fillId="3" borderId="1" xfId="0" applyNumberFormat="1" applyFont="1" applyFill="1" applyBorder="1" applyAlignment="1">
      <alignment/>
    </xf>
    <xf numFmtId="3" fontId="4" fillId="6" borderId="1" xfId="0" applyNumberFormat="1" applyFont="1" applyFill="1" applyBorder="1" applyAlignment="1">
      <alignment/>
    </xf>
    <xf numFmtId="3" fontId="0" fillId="0" borderId="1" xfId="0" applyNumberFormat="1" applyBorder="1" applyAlignment="1">
      <alignment/>
    </xf>
    <xf numFmtId="0" fontId="5" fillId="0" borderId="0" xfId="0" applyFont="1" applyAlignment="1">
      <alignment horizontal="left"/>
    </xf>
    <xf numFmtId="0" fontId="4" fillId="6" borderId="3" xfId="0" applyFont="1" applyFill="1" applyBorder="1" applyAlignment="1">
      <alignment horizontal="center"/>
    </xf>
    <xf numFmtId="3" fontId="10" fillId="3" borderId="1" xfId="0" applyNumberFormat="1" applyFont="1" applyFill="1" applyBorder="1" applyAlignment="1">
      <alignment horizontal="center"/>
    </xf>
    <xf numFmtId="3" fontId="0" fillId="3" borderId="1" xfId="0" applyNumberFormat="1" applyFont="1" applyFill="1" applyBorder="1" applyAlignment="1">
      <alignment horizontal="center"/>
    </xf>
    <xf numFmtId="3" fontId="4" fillId="3" borderId="1" xfId="0" applyNumberFormat="1" applyFont="1" applyFill="1" applyBorder="1" applyAlignment="1">
      <alignment/>
    </xf>
    <xf numFmtId="3" fontId="7" fillId="5" borderId="1" xfId="0" applyNumberFormat="1" applyFont="1" applyFill="1" applyBorder="1" applyAlignment="1">
      <alignment/>
    </xf>
    <xf numFmtId="3" fontId="4" fillId="3" borderId="3" xfId="0" applyNumberFormat="1" applyFont="1" applyFill="1" applyBorder="1" applyAlignment="1">
      <alignment horizontal="center"/>
    </xf>
    <xf numFmtId="3" fontId="4" fillId="3" borderId="1" xfId="0" applyNumberFormat="1" applyFont="1" applyFill="1" applyBorder="1" applyAlignment="1">
      <alignment horizontal="right"/>
    </xf>
    <xf numFmtId="3" fontId="4" fillId="3" borderId="1" xfId="0" applyNumberFormat="1" applyFont="1" applyFill="1" applyBorder="1" applyAlignment="1">
      <alignment horizontal="left"/>
    </xf>
    <xf numFmtId="3" fontId="4" fillId="3" borderId="4" xfId="0" applyNumberFormat="1" applyFont="1" applyFill="1" applyBorder="1" applyAlignment="1">
      <alignment horizontal="center"/>
    </xf>
    <xf numFmtId="3" fontId="4" fillId="5" borderId="1" xfId="0" applyNumberFormat="1" applyFont="1" applyFill="1" applyBorder="1" applyAlignment="1">
      <alignment/>
    </xf>
    <xf numFmtId="3" fontId="12" fillId="0" borderId="1" xfId="0" applyNumberFormat="1" applyFont="1" applyBorder="1" applyAlignment="1">
      <alignment wrapText="1"/>
    </xf>
    <xf numFmtId="3" fontId="4" fillId="0" borderId="1" xfId="0" applyNumberFormat="1" applyFont="1" applyBorder="1" applyAlignment="1">
      <alignment/>
    </xf>
    <xf numFmtId="3" fontId="4" fillId="5" borderId="1" xfId="0" applyNumberFormat="1" applyFont="1" applyFill="1" applyBorder="1" applyAlignment="1">
      <alignment/>
    </xf>
    <xf numFmtId="3" fontId="10" fillId="4" borderId="1" xfId="0" applyNumberFormat="1" applyFont="1" applyFill="1" applyBorder="1" applyAlignment="1">
      <alignment/>
    </xf>
    <xf numFmtId="3" fontId="12" fillId="2" borderId="1" xfId="0" applyNumberFormat="1" applyFont="1" applyFill="1" applyBorder="1" applyAlignment="1">
      <alignment/>
    </xf>
    <xf numFmtId="3" fontId="12" fillId="0" borderId="1" xfId="0" applyNumberFormat="1" applyFont="1" applyBorder="1" applyAlignment="1">
      <alignment/>
    </xf>
    <xf numFmtId="3" fontId="12" fillId="2" borderId="1" xfId="0" applyNumberFormat="1" applyFont="1" applyFill="1" applyBorder="1" applyAlignment="1">
      <alignment/>
    </xf>
    <xf numFmtId="3" fontId="12" fillId="0" borderId="1" xfId="0" applyNumberFormat="1" applyFont="1" applyBorder="1" applyAlignment="1">
      <alignment/>
    </xf>
    <xf numFmtId="3" fontId="9" fillId="2" borderId="1" xfId="0" applyNumberFormat="1" applyFont="1" applyFill="1" applyBorder="1" applyAlignment="1">
      <alignment/>
    </xf>
    <xf numFmtId="10" fontId="4" fillId="3" borderId="1" xfId="0" applyNumberFormat="1" applyFont="1" applyFill="1" applyBorder="1" applyAlignment="1">
      <alignment/>
    </xf>
    <xf numFmtId="0" fontId="0" fillId="0" borderId="8" xfId="0" applyBorder="1" applyAlignment="1">
      <alignment horizontal="center" vertical="center"/>
    </xf>
    <xf numFmtId="0" fontId="12" fillId="0" borderId="8" xfId="0" applyFont="1" applyBorder="1" applyAlignment="1">
      <alignment horizontal="center" vertical="center" wrapText="1"/>
    </xf>
    <xf numFmtId="0" fontId="17" fillId="0" borderId="0" xfId="0" applyFont="1" applyAlignment="1">
      <alignment horizontal="left"/>
    </xf>
    <xf numFmtId="0" fontId="15" fillId="0" borderId="0" xfId="0" applyFont="1" applyAlignment="1">
      <alignment horizontal="center" vertical="top" wrapText="1"/>
    </xf>
    <xf numFmtId="0" fontId="15" fillId="0" borderId="1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wrapText="1"/>
    </xf>
    <xf numFmtId="0" fontId="0" fillId="0" borderId="11" xfId="0" applyBorder="1" applyAlignment="1">
      <alignment horizontal="center" vertical="center"/>
    </xf>
    <xf numFmtId="3" fontId="8" fillId="4" borderId="12" xfId="0" applyNumberFormat="1" applyFont="1" applyFill="1" applyBorder="1" applyAlignment="1">
      <alignment vertical="center" wrapText="1"/>
    </xf>
    <xf numFmtId="0" fontId="12" fillId="0" borderId="3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3" fontId="12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wrapText="1"/>
    </xf>
    <xf numFmtId="3" fontId="0" fillId="0" borderId="0" xfId="0" applyNumberFormat="1" applyBorder="1" applyAlignment="1">
      <alignment/>
    </xf>
    <xf numFmtId="3" fontId="4" fillId="2" borderId="0" xfId="0" applyNumberFormat="1" applyFont="1" applyFill="1" applyBorder="1" applyAlignment="1">
      <alignment/>
    </xf>
    <xf numFmtId="3" fontId="0" fillId="2" borderId="0" xfId="0" applyNumberFormat="1" applyFill="1" applyBorder="1" applyAlignment="1">
      <alignment/>
    </xf>
    <xf numFmtId="3" fontId="4" fillId="2" borderId="0" xfId="0" applyNumberFormat="1" applyFont="1" applyFill="1" applyBorder="1" applyAlignment="1">
      <alignment/>
    </xf>
    <xf numFmtId="3" fontId="4" fillId="6" borderId="1" xfId="0" applyNumberFormat="1" applyFont="1" applyFill="1" applyBorder="1" applyAlignment="1">
      <alignment/>
    </xf>
    <xf numFmtId="3" fontId="0" fillId="0" borderId="13" xfId="0" applyNumberFormat="1" applyBorder="1" applyAlignment="1">
      <alignment/>
    </xf>
    <xf numFmtId="0" fontId="7" fillId="6" borderId="1" xfId="0" applyFont="1" applyFill="1" applyBorder="1" applyAlignment="1">
      <alignment wrapText="1"/>
    </xf>
    <xf numFmtId="0" fontId="9" fillId="0" borderId="13" xfId="0" applyFont="1" applyBorder="1" applyAlignment="1">
      <alignment wrapText="1"/>
    </xf>
    <xf numFmtId="0" fontId="0" fillId="0" borderId="1" xfId="0" applyBorder="1" applyAlignment="1">
      <alignment horizontal="center" wrapText="1"/>
    </xf>
    <xf numFmtId="0" fontId="4" fillId="6" borderId="1" xfId="0" applyFont="1" applyFill="1" applyBorder="1" applyAlignment="1">
      <alignment wrapText="1"/>
    </xf>
    <xf numFmtId="0" fontId="0" fillId="6" borderId="1" xfId="0" applyFill="1" applyBorder="1" applyAlignment="1">
      <alignment wrapText="1"/>
    </xf>
    <xf numFmtId="0" fontId="0" fillId="6" borderId="1" xfId="0" applyFill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12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wrapText="1"/>
    </xf>
    <xf numFmtId="10" fontId="4" fillId="6" borderId="4" xfId="0" applyNumberFormat="1" applyFont="1" applyFill="1" applyBorder="1" applyAlignment="1">
      <alignment/>
    </xf>
    <xf numFmtId="0" fontId="8" fillId="0" borderId="0" xfId="0" applyFont="1" applyAlignment="1">
      <alignment horizontal="center" wrapText="1"/>
    </xf>
    <xf numFmtId="0" fontId="0" fillId="0" borderId="0" xfId="0" applyFont="1" applyAlignment="1">
      <alignment shrinkToFit="1"/>
    </xf>
    <xf numFmtId="0" fontId="10" fillId="0" borderId="4" xfId="0" applyFont="1" applyBorder="1" applyAlignment="1">
      <alignment horizontal="center" vertical="center" wrapText="1"/>
    </xf>
    <xf numFmtId="0" fontId="0" fillId="0" borderId="3" xfId="0" applyBorder="1" applyAlignment="1">
      <alignment horizontal="right"/>
    </xf>
    <xf numFmtId="0" fontId="4" fillId="5" borderId="6" xfId="0" applyFont="1" applyFill="1" applyBorder="1" applyAlignment="1">
      <alignment horizontal="center" wrapText="1"/>
    </xf>
    <xf numFmtId="4" fontId="4" fillId="6" borderId="1" xfId="0" applyNumberFormat="1" applyFont="1" applyFill="1" applyBorder="1" applyAlignment="1">
      <alignment/>
    </xf>
    <xf numFmtId="4" fontId="0" fillId="0" borderId="1" xfId="0" applyNumberFormat="1" applyBorder="1" applyAlignment="1">
      <alignment/>
    </xf>
    <xf numFmtId="4" fontId="4" fillId="0" borderId="1" xfId="0" applyNumberFormat="1" applyFont="1" applyBorder="1" applyAlignment="1">
      <alignment/>
    </xf>
    <xf numFmtId="4" fontId="0" fillId="0" borderId="13" xfId="0" applyNumberFormat="1" applyBorder="1" applyAlignment="1">
      <alignment/>
    </xf>
    <xf numFmtId="4" fontId="4" fillId="6" borderId="1" xfId="0" applyNumberFormat="1" applyFont="1" applyFill="1" applyBorder="1" applyAlignment="1">
      <alignment/>
    </xf>
    <xf numFmtId="0" fontId="12" fillId="0" borderId="4" xfId="0" applyFont="1" applyBorder="1" applyAlignment="1">
      <alignment horizontal="center" wrapText="1"/>
    </xf>
    <xf numFmtId="4" fontId="4" fillId="5" borderId="1" xfId="0" applyNumberFormat="1" applyFont="1" applyFill="1" applyBorder="1" applyAlignment="1">
      <alignment/>
    </xf>
    <xf numFmtId="4" fontId="4" fillId="5" borderId="1" xfId="0" applyNumberFormat="1" applyFont="1" applyFill="1" applyBorder="1" applyAlignment="1">
      <alignment/>
    </xf>
    <xf numFmtId="4" fontId="8" fillId="4" borderId="12" xfId="0" applyNumberFormat="1" applyFont="1" applyFill="1" applyBorder="1" applyAlignment="1">
      <alignment vertical="center" wrapText="1"/>
    </xf>
    <xf numFmtId="0" fontId="9" fillId="0" borderId="0" xfId="0" applyFont="1" applyAlignment="1">
      <alignment/>
    </xf>
    <xf numFmtId="174" fontId="12" fillId="0" borderId="8" xfId="0" applyNumberFormat="1" applyFont="1" applyBorder="1" applyAlignment="1">
      <alignment horizontal="left"/>
    </xf>
    <xf numFmtId="174" fontId="12" fillId="0" borderId="1" xfId="0" applyNumberFormat="1" applyFont="1" applyBorder="1" applyAlignment="1">
      <alignment horizontal="left"/>
    </xf>
    <xf numFmtId="4" fontId="9" fillId="0" borderId="1" xfId="0" applyNumberFormat="1" applyFont="1" applyBorder="1" applyAlignment="1">
      <alignment/>
    </xf>
    <xf numFmtId="4" fontId="4" fillId="3" borderId="1" xfId="0" applyNumberFormat="1" applyFont="1" applyFill="1" applyBorder="1" applyAlignment="1">
      <alignment horizontal="right"/>
    </xf>
    <xf numFmtId="4" fontId="4" fillId="3" borderId="1" xfId="0" applyNumberFormat="1" applyFont="1" applyFill="1" applyBorder="1" applyAlignment="1">
      <alignment/>
    </xf>
    <xf numFmtId="4" fontId="7" fillId="3" borderId="1" xfId="0" applyNumberFormat="1" applyFont="1" applyFill="1" applyBorder="1" applyAlignment="1">
      <alignment/>
    </xf>
    <xf numFmtId="4" fontId="10" fillId="4" borderId="1" xfId="0" applyNumberFormat="1" applyFont="1" applyFill="1" applyBorder="1" applyAlignment="1">
      <alignment/>
    </xf>
    <xf numFmtId="4" fontId="10" fillId="3" borderId="1" xfId="0" applyNumberFormat="1" applyFont="1" applyFill="1" applyBorder="1" applyAlignment="1">
      <alignment/>
    </xf>
    <xf numFmtId="4" fontId="12" fillId="0" borderId="1" xfId="0" applyNumberFormat="1" applyFont="1" applyBorder="1" applyAlignment="1">
      <alignment/>
    </xf>
    <xf numFmtId="4" fontId="10" fillId="4" borderId="1" xfId="0" applyNumberFormat="1" applyFont="1" applyFill="1" applyBorder="1" applyAlignment="1">
      <alignment/>
    </xf>
    <xf numFmtId="4" fontId="10" fillId="4" borderId="4" xfId="0" applyNumberFormat="1" applyFont="1" applyFill="1" applyBorder="1" applyAlignment="1">
      <alignment/>
    </xf>
    <xf numFmtId="4" fontId="12" fillId="0" borderId="1" xfId="0" applyNumberFormat="1" applyFont="1" applyBorder="1" applyAlignment="1">
      <alignment horizontal="right"/>
    </xf>
    <xf numFmtId="4" fontId="12" fillId="2" borderId="1" xfId="0" applyNumberFormat="1" applyFont="1" applyFill="1" applyBorder="1" applyAlignment="1">
      <alignment horizontal="right"/>
    </xf>
    <xf numFmtId="4" fontId="10" fillId="3" borderId="4" xfId="0" applyNumberFormat="1" applyFont="1" applyFill="1" applyBorder="1" applyAlignment="1">
      <alignment/>
    </xf>
    <xf numFmtId="4" fontId="12" fillId="2" borderId="1" xfId="0" applyNumberFormat="1" applyFont="1" applyFill="1" applyBorder="1" applyAlignment="1">
      <alignment/>
    </xf>
    <xf numFmtId="4" fontId="12" fillId="0" borderId="1" xfId="0" applyNumberFormat="1" applyFont="1" applyBorder="1" applyAlignment="1">
      <alignment/>
    </xf>
    <xf numFmtId="4" fontId="10" fillId="3" borderId="1" xfId="0" applyNumberFormat="1" applyFont="1" applyFill="1" applyBorder="1" applyAlignment="1">
      <alignment/>
    </xf>
    <xf numFmtId="4" fontId="10" fillId="3" borderId="4" xfId="0" applyNumberFormat="1" applyFont="1" applyFill="1" applyBorder="1" applyAlignment="1">
      <alignment/>
    </xf>
    <xf numFmtId="4" fontId="12" fillId="2" borderId="1" xfId="0" applyNumberFormat="1" applyFont="1" applyFill="1" applyBorder="1" applyAlignment="1">
      <alignment/>
    </xf>
    <xf numFmtId="4" fontId="12" fillId="4" borderId="1" xfId="0" applyNumberFormat="1" applyFont="1" applyFill="1" applyBorder="1" applyAlignment="1">
      <alignment/>
    </xf>
    <xf numFmtId="4" fontId="10" fillId="4" borderId="4" xfId="0" applyNumberFormat="1" applyFont="1" applyFill="1" applyBorder="1" applyAlignment="1">
      <alignment/>
    </xf>
    <xf numFmtId="4" fontId="12" fillId="2" borderId="4" xfId="0" applyNumberFormat="1" applyFont="1" applyFill="1" applyBorder="1" applyAlignment="1">
      <alignment/>
    </xf>
    <xf numFmtId="4" fontId="10" fillId="0" borderId="1" xfId="0" applyNumberFormat="1" applyFont="1" applyBorder="1" applyAlignment="1">
      <alignment/>
    </xf>
    <xf numFmtId="4" fontId="12" fillId="0" borderId="1" xfId="0" applyNumberFormat="1" applyFont="1" applyBorder="1" applyAlignment="1">
      <alignment/>
    </xf>
    <xf numFmtId="4" fontId="10" fillId="2" borderId="1" xfId="0" applyNumberFormat="1" applyFont="1" applyFill="1" applyBorder="1" applyAlignment="1">
      <alignment/>
    </xf>
    <xf numFmtId="4" fontId="12" fillId="2" borderId="1" xfId="0" applyNumberFormat="1" applyFont="1" applyFill="1" applyBorder="1" applyAlignment="1">
      <alignment horizontal="right"/>
    </xf>
    <xf numFmtId="49" fontId="12" fillId="0" borderId="1" xfId="0" applyNumberFormat="1" applyFont="1" applyBorder="1" applyAlignment="1">
      <alignment horizontal="center"/>
    </xf>
    <xf numFmtId="49" fontId="12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7" borderId="2" xfId="0" applyFont="1" applyFill="1" applyBorder="1" applyAlignment="1">
      <alignment/>
    </xf>
    <xf numFmtId="0" fontId="12" fillId="0" borderId="0" xfId="0" applyFont="1" applyAlignment="1">
      <alignment vertical="center"/>
    </xf>
    <xf numFmtId="0" fontId="12" fillId="0" borderId="0" xfId="0" applyFont="1" applyAlignment="1">
      <alignment wrapText="1"/>
    </xf>
    <xf numFmtId="10" fontId="0" fillId="0" borderId="0" xfId="19" applyNumberFormat="1" applyAlignment="1">
      <alignment/>
    </xf>
    <xf numFmtId="0" fontId="4" fillId="7" borderId="5" xfId="0" applyFont="1" applyFill="1" applyBorder="1" applyAlignment="1">
      <alignment horizontal="center" vertical="center"/>
    </xf>
    <xf numFmtId="0" fontId="4" fillId="7" borderId="6" xfId="0" applyFont="1" applyFill="1" applyBorder="1" applyAlignment="1">
      <alignment horizontal="center" wrapText="1"/>
    </xf>
    <xf numFmtId="10" fontId="4" fillId="7" borderId="7" xfId="19" applyNumberFormat="1" applyFont="1" applyFill="1" applyBorder="1" applyAlignment="1">
      <alignment horizontal="center" vertical="center"/>
    </xf>
    <xf numFmtId="0" fontId="0" fillId="0" borderId="4" xfId="15" applyNumberFormat="1" applyBorder="1" applyAlignment="1">
      <alignment horizontal="center"/>
    </xf>
    <xf numFmtId="10" fontId="4" fillId="0" borderId="4" xfId="19" applyNumberFormat="1" applyFont="1" applyBorder="1" applyAlignment="1">
      <alignment horizontal="right"/>
    </xf>
    <xf numFmtId="10" fontId="0" fillId="0" borderId="4" xfId="19" applyNumberFormat="1" applyFont="1" applyBorder="1" applyAlignment="1">
      <alignment horizontal="right"/>
    </xf>
    <xf numFmtId="0" fontId="4" fillId="5" borderId="3" xfId="0" applyFont="1" applyFill="1" applyBorder="1" applyAlignment="1">
      <alignment/>
    </xf>
    <xf numFmtId="10" fontId="4" fillId="5" borderId="4" xfId="19" applyNumberFormat="1" applyFont="1" applyFill="1" applyBorder="1" applyAlignment="1">
      <alignment horizontal="right"/>
    </xf>
    <xf numFmtId="0" fontId="0" fillId="0" borderId="3" xfId="0" applyFont="1" applyBorder="1" applyAlignment="1">
      <alignment wrapText="1"/>
    </xf>
    <xf numFmtId="0" fontId="4" fillId="5" borderId="3" xfId="0" applyFont="1" applyFill="1" applyBorder="1" applyAlignment="1">
      <alignment wrapText="1"/>
    </xf>
    <xf numFmtId="0" fontId="4" fillId="7" borderId="2" xfId="0" applyFont="1" applyFill="1" applyBorder="1" applyAlignment="1">
      <alignment horizontal="center"/>
    </xf>
    <xf numFmtId="10" fontId="4" fillId="7" borderId="14" xfId="19" applyNumberFormat="1" applyFont="1" applyFill="1" applyBorder="1" applyAlignment="1">
      <alignment horizontal="right"/>
    </xf>
    <xf numFmtId="3" fontId="4" fillId="7" borderId="13" xfId="0" applyNumberFormat="1" applyFont="1" applyFill="1" applyBorder="1" applyAlignment="1">
      <alignment/>
    </xf>
    <xf numFmtId="4" fontId="4" fillId="7" borderId="13" xfId="0" applyNumberFormat="1" applyFont="1" applyFill="1" applyBorder="1" applyAlignment="1">
      <alignment/>
    </xf>
    <xf numFmtId="0" fontId="4" fillId="0" borderId="11" xfId="0" applyFont="1" applyBorder="1" applyAlignment="1">
      <alignment wrapText="1"/>
    </xf>
    <xf numFmtId="3" fontId="4" fillId="0" borderId="8" xfId="0" applyNumberFormat="1" applyFont="1" applyBorder="1" applyAlignment="1">
      <alignment wrapText="1"/>
    </xf>
    <xf numFmtId="4" fontId="4" fillId="0" borderId="8" xfId="0" applyNumberFormat="1" applyFont="1" applyBorder="1" applyAlignment="1">
      <alignment wrapText="1"/>
    </xf>
    <xf numFmtId="10" fontId="4" fillId="0" borderId="15" xfId="19" applyNumberFormat="1" applyFont="1" applyBorder="1" applyAlignment="1">
      <alignment wrapText="1"/>
    </xf>
    <xf numFmtId="0" fontId="0" fillId="0" borderId="0" xfId="0" applyBorder="1" applyAlignment="1">
      <alignment/>
    </xf>
    <xf numFmtId="0" fontId="10" fillId="0" borderId="3" xfId="0" applyFont="1" applyBorder="1" applyAlignment="1" applyProtection="1">
      <alignment horizontal="right"/>
      <protection/>
    </xf>
    <xf numFmtId="0" fontId="10" fillId="0" borderId="4" xfId="0" applyFont="1" applyBorder="1" applyAlignment="1" applyProtection="1">
      <alignment horizontal="center"/>
      <protection/>
    </xf>
    <xf numFmtId="0" fontId="4" fillId="3" borderId="3" xfId="0" applyFont="1" applyFill="1" applyBorder="1" applyAlignment="1">
      <alignment horizontal="right"/>
    </xf>
    <xf numFmtId="10" fontId="4" fillId="3" borderId="4" xfId="0" applyNumberFormat="1" applyFont="1" applyFill="1" applyBorder="1" applyAlignment="1">
      <alignment/>
    </xf>
    <xf numFmtId="0" fontId="0" fillId="0" borderId="3" xfId="0" applyFont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0" fontId="9" fillId="2" borderId="3" xfId="0" applyFont="1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3" fontId="0" fillId="0" borderId="1" xfId="0" applyNumberFormat="1" applyFont="1" applyBorder="1" applyAlignment="1">
      <alignment vertical="center" wrapText="1"/>
    </xf>
    <xf numFmtId="4" fontId="0" fillId="0" borderId="1" xfId="0" applyNumberFormat="1" applyFont="1" applyBorder="1" applyAlignment="1">
      <alignment vertical="center" wrapText="1"/>
    </xf>
    <xf numFmtId="4" fontId="0" fillId="0" borderId="4" xfId="0" applyNumberFormat="1" applyFont="1" applyBorder="1" applyAlignment="1">
      <alignment vertical="center" wrapText="1"/>
    </xf>
    <xf numFmtId="3" fontId="0" fillId="0" borderId="8" xfId="0" applyNumberFormat="1" applyFont="1" applyBorder="1" applyAlignment="1">
      <alignment vertical="center" wrapText="1"/>
    </xf>
    <xf numFmtId="4" fontId="0" fillId="0" borderId="15" xfId="0" applyNumberFormat="1" applyFont="1" applyBorder="1" applyAlignment="1">
      <alignment vertical="center" wrapText="1"/>
    </xf>
    <xf numFmtId="0" fontId="4" fillId="4" borderId="3" xfId="0" applyFont="1" applyFill="1" applyBorder="1" applyAlignment="1">
      <alignment horizontal="center"/>
    </xf>
    <xf numFmtId="10" fontId="4" fillId="0" borderId="4" xfId="0" applyNumberFormat="1" applyFont="1" applyBorder="1" applyAlignment="1">
      <alignment/>
    </xf>
    <xf numFmtId="3" fontId="9" fillId="0" borderId="1" xfId="0" applyNumberFormat="1" applyFont="1" applyBorder="1" applyAlignment="1">
      <alignment/>
    </xf>
    <xf numFmtId="4" fontId="9" fillId="0" borderId="1" xfId="0" applyNumberFormat="1" applyFont="1" applyBorder="1" applyAlignment="1">
      <alignment/>
    </xf>
    <xf numFmtId="10" fontId="9" fillId="0" borderId="4" xfId="0" applyNumberFormat="1" applyFont="1" applyBorder="1" applyAlignment="1">
      <alignment/>
    </xf>
    <xf numFmtId="4" fontId="9" fillId="0" borderId="13" xfId="0" applyNumberFormat="1" applyFont="1" applyBorder="1" applyAlignment="1">
      <alignment/>
    </xf>
    <xf numFmtId="10" fontId="9" fillId="0" borderId="14" xfId="0" applyNumberFormat="1" applyFont="1" applyBorder="1" applyAlignment="1">
      <alignment/>
    </xf>
    <xf numFmtId="3" fontId="9" fillId="0" borderId="13" xfId="0" applyNumberFormat="1" applyFont="1" applyBorder="1" applyAlignment="1">
      <alignment/>
    </xf>
    <xf numFmtId="3" fontId="4" fillId="4" borderId="1" xfId="0" applyNumberFormat="1" applyFont="1" applyFill="1" applyBorder="1" applyAlignment="1">
      <alignment/>
    </xf>
    <xf numFmtId="4" fontId="4" fillId="4" borderId="1" xfId="0" applyNumberFormat="1" applyFont="1" applyFill="1" applyBorder="1" applyAlignment="1">
      <alignment/>
    </xf>
    <xf numFmtId="10" fontId="4" fillId="4" borderId="4" xfId="0" applyNumberFormat="1" applyFont="1" applyFill="1" applyBorder="1" applyAlignment="1">
      <alignment/>
    </xf>
    <xf numFmtId="0" fontId="7" fillId="7" borderId="1" xfId="0" applyFont="1" applyFill="1" applyBorder="1" applyAlignment="1" applyProtection="1">
      <alignment horizontal="center" vertical="center" wrapText="1"/>
      <protection/>
    </xf>
    <xf numFmtId="0" fontId="7" fillId="7" borderId="6" xfId="0" applyFont="1" applyFill="1" applyBorder="1" applyAlignment="1" applyProtection="1">
      <alignment horizontal="center" vertical="center"/>
      <protection/>
    </xf>
    <xf numFmtId="0" fontId="7" fillId="7" borderId="1" xfId="0" applyFont="1" applyFill="1" applyBorder="1" applyAlignment="1" applyProtection="1">
      <alignment horizontal="center" vertical="center"/>
      <protection/>
    </xf>
    <xf numFmtId="0" fontId="7" fillId="7" borderId="1" xfId="0" applyFont="1" applyFill="1" applyBorder="1" applyAlignment="1" applyProtection="1">
      <alignment horizontal="left" vertical="center"/>
      <protection/>
    </xf>
    <xf numFmtId="0" fontId="7" fillId="7" borderId="6" xfId="0" applyFont="1" applyFill="1" applyBorder="1" applyAlignment="1" applyProtection="1">
      <alignment vertical="center"/>
      <protection/>
    </xf>
    <xf numFmtId="3" fontId="18" fillId="6" borderId="1" xfId="0" applyNumberFormat="1" applyFont="1" applyFill="1" applyBorder="1" applyAlignment="1">
      <alignment/>
    </xf>
    <xf numFmtId="4" fontId="18" fillId="6" borderId="1" xfId="0" applyNumberFormat="1" applyFont="1" applyFill="1" applyBorder="1" applyAlignment="1">
      <alignment/>
    </xf>
    <xf numFmtId="0" fontId="18" fillId="6" borderId="3" xfId="0" applyFont="1" applyFill="1" applyBorder="1" applyAlignment="1">
      <alignment horizontal="right"/>
    </xf>
    <xf numFmtId="0" fontId="18" fillId="6" borderId="1" xfId="0" applyFont="1" applyFill="1" applyBorder="1" applyAlignment="1">
      <alignment vertical="center" wrapText="1"/>
    </xf>
    <xf numFmtId="0" fontId="18" fillId="6" borderId="1" xfId="0" applyFont="1" applyFill="1" applyBorder="1" applyAlignment="1">
      <alignment horizontal="left" wrapText="1"/>
    </xf>
    <xf numFmtId="49" fontId="18" fillId="6" borderId="1" xfId="0" applyNumberFormat="1" applyFont="1" applyFill="1" applyBorder="1" applyAlignment="1">
      <alignment horizontal="left" wrapText="1"/>
    </xf>
    <xf numFmtId="0" fontId="18" fillId="6" borderId="1" xfId="0" applyFont="1" applyFill="1" applyBorder="1" applyAlignment="1">
      <alignment wrapText="1"/>
    </xf>
    <xf numFmtId="0" fontId="18" fillId="6" borderId="1" xfId="0" applyFont="1" applyFill="1" applyBorder="1" applyAlignment="1">
      <alignment horizontal="left"/>
    </xf>
    <xf numFmtId="0" fontId="18" fillId="6" borderId="1" xfId="0" applyFont="1" applyFill="1" applyBorder="1" applyAlignment="1">
      <alignment horizontal="right"/>
    </xf>
    <xf numFmtId="3" fontId="18" fillId="6" borderId="1" xfId="0" applyNumberFormat="1" applyFont="1" applyFill="1" applyBorder="1" applyAlignment="1">
      <alignment horizontal="right"/>
    </xf>
    <xf numFmtId="4" fontId="18" fillId="6" borderId="1" xfId="0" applyNumberFormat="1" applyFont="1" applyFill="1" applyBorder="1" applyAlignment="1">
      <alignment horizontal="right"/>
    </xf>
    <xf numFmtId="49" fontId="12" fillId="2" borderId="1" xfId="0" applyNumberFormat="1" applyFont="1" applyFill="1" applyBorder="1" applyAlignment="1">
      <alignment horizontal="left" wrapText="1"/>
    </xf>
    <xf numFmtId="10" fontId="12" fillId="2" borderId="1" xfId="0" applyNumberFormat="1" applyFont="1" applyFill="1" applyBorder="1" applyAlignment="1">
      <alignment/>
    </xf>
    <xf numFmtId="10" fontId="12" fillId="2" borderId="4" xfId="0" applyNumberFormat="1" applyFont="1" applyFill="1" applyBorder="1" applyAlignment="1">
      <alignment/>
    </xf>
    <xf numFmtId="0" fontId="10" fillId="0" borderId="1" xfId="0" applyFont="1" applyBorder="1" applyAlignment="1">
      <alignment horizontal="left" wrapText="1"/>
    </xf>
    <xf numFmtId="49" fontId="10" fillId="0" borderId="1" xfId="0" applyNumberFormat="1" applyFont="1" applyFill="1" applyBorder="1" applyAlignment="1">
      <alignment horizontal="left" wrapText="1"/>
    </xf>
    <xf numFmtId="49" fontId="12" fillId="0" borderId="1" xfId="0" applyNumberFormat="1" applyFont="1" applyFill="1" applyBorder="1" applyAlignment="1">
      <alignment horizontal="left" wrapText="1"/>
    </xf>
    <xf numFmtId="0" fontId="12" fillId="2" borderId="1" xfId="0" applyFont="1" applyFill="1" applyBorder="1" applyAlignment="1">
      <alignment horizontal="left" wrapText="1"/>
    </xf>
    <xf numFmtId="49" fontId="12" fillId="2" borderId="1" xfId="0" applyNumberFormat="1" applyFont="1" applyFill="1" applyBorder="1" applyAlignment="1">
      <alignment wrapText="1"/>
    </xf>
    <xf numFmtId="10" fontId="18" fillId="6" borderId="1" xfId="0" applyNumberFormat="1" applyFont="1" applyFill="1" applyBorder="1" applyAlignment="1">
      <alignment/>
    </xf>
    <xf numFmtId="0" fontId="12" fillId="0" borderId="1" xfId="0" applyFont="1" applyBorder="1" applyAlignment="1">
      <alignment horizontal="left" wrapText="1"/>
    </xf>
    <xf numFmtId="49" fontId="12" fillId="0" borderId="1" xfId="0" applyNumberFormat="1" applyFont="1" applyBorder="1" applyAlignment="1">
      <alignment horizontal="left" wrapText="1"/>
    </xf>
    <xf numFmtId="10" fontId="12" fillId="2" borderId="1" xfId="0" applyNumberFormat="1" applyFont="1" applyFill="1" applyBorder="1" applyAlignment="1">
      <alignment/>
    </xf>
    <xf numFmtId="10" fontId="12" fillId="2" borderId="4" xfId="0" applyNumberFormat="1" applyFont="1" applyFill="1" applyBorder="1" applyAlignment="1">
      <alignment/>
    </xf>
    <xf numFmtId="10" fontId="18" fillId="6" borderId="4" xfId="0" applyNumberFormat="1" applyFont="1" applyFill="1" applyBorder="1" applyAlignment="1">
      <alignment/>
    </xf>
    <xf numFmtId="49" fontId="10" fillId="0" borderId="1" xfId="0" applyNumberFormat="1" applyFont="1" applyBorder="1" applyAlignment="1">
      <alignment horizontal="left" wrapText="1"/>
    </xf>
    <xf numFmtId="3" fontId="12" fillId="0" borderId="1" xfId="0" applyNumberFormat="1" applyFont="1" applyFill="1" applyBorder="1" applyAlignment="1">
      <alignment/>
    </xf>
    <xf numFmtId="4" fontId="12" fillId="0" borderId="1" xfId="0" applyNumberFormat="1" applyFont="1" applyFill="1" applyBorder="1" applyAlignment="1">
      <alignment/>
    </xf>
    <xf numFmtId="49" fontId="18" fillId="6" borderId="1" xfId="0" applyNumberFormat="1" applyFont="1" applyFill="1" applyBorder="1" applyAlignment="1">
      <alignment wrapText="1"/>
    </xf>
    <xf numFmtId="49" fontId="12" fillId="2" borderId="1" xfId="0" applyNumberFormat="1" applyFont="1" applyFill="1" applyBorder="1" applyAlignment="1">
      <alignment horizontal="left" wrapText="1"/>
    </xf>
    <xf numFmtId="3" fontId="12" fillId="2" borderId="1" xfId="0" applyNumberFormat="1" applyFont="1" applyFill="1" applyBorder="1" applyAlignment="1">
      <alignment horizontal="right"/>
    </xf>
    <xf numFmtId="10" fontId="12" fillId="6" borderId="1" xfId="0" applyNumberFormat="1" applyFont="1" applyFill="1" applyBorder="1" applyAlignment="1">
      <alignment/>
    </xf>
    <xf numFmtId="10" fontId="12" fillId="6" borderId="4" xfId="0" applyNumberFormat="1" applyFont="1" applyFill="1" applyBorder="1" applyAlignment="1">
      <alignment/>
    </xf>
    <xf numFmtId="10" fontId="12" fillId="0" borderId="1" xfId="0" applyNumberFormat="1" applyFont="1" applyBorder="1" applyAlignment="1">
      <alignment/>
    </xf>
    <xf numFmtId="0" fontId="18" fillId="6" borderId="2" xfId="0" applyFont="1" applyFill="1" applyBorder="1" applyAlignment="1">
      <alignment horizontal="right"/>
    </xf>
    <xf numFmtId="4" fontId="18" fillId="6" borderId="13" xfId="0" applyNumberFormat="1" applyFont="1" applyFill="1" applyBorder="1" applyAlignment="1">
      <alignment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/>
    </xf>
    <xf numFmtId="10" fontId="12" fillId="6" borderId="1" xfId="0" applyNumberFormat="1" applyFont="1" applyFill="1" applyBorder="1" applyAlignment="1">
      <alignment/>
    </xf>
    <xf numFmtId="10" fontId="12" fillId="6" borderId="4" xfId="0" applyNumberFormat="1" applyFont="1" applyFill="1" applyBorder="1" applyAlignment="1">
      <alignment/>
    </xf>
    <xf numFmtId="49" fontId="12" fillId="0" borderId="1" xfId="0" applyNumberFormat="1" applyFont="1" applyBorder="1" applyAlignment="1">
      <alignment/>
    </xf>
    <xf numFmtId="10" fontId="10" fillId="4" borderId="1" xfId="0" applyNumberFormat="1" applyFont="1" applyFill="1" applyBorder="1" applyAlignment="1">
      <alignment/>
    </xf>
    <xf numFmtId="3" fontId="12" fillId="0" borderId="1" xfId="0" applyNumberFormat="1" applyFont="1" applyBorder="1" applyAlignment="1">
      <alignment horizontal="right"/>
    </xf>
    <xf numFmtId="0" fontId="4" fillId="2" borderId="0" xfId="0" applyFont="1" applyFill="1" applyAlignment="1">
      <alignment/>
    </xf>
    <xf numFmtId="49" fontId="12" fillId="0" borderId="3" xfId="0" applyNumberFormat="1" applyFont="1" applyBorder="1" applyAlignment="1">
      <alignment horizontal="right"/>
    </xf>
    <xf numFmtId="49" fontId="12" fillId="0" borderId="3" xfId="0" applyNumberFormat="1" applyFont="1" applyBorder="1" applyAlignment="1">
      <alignment horizontal="left"/>
    </xf>
    <xf numFmtId="174" fontId="12" fillId="0" borderId="16" xfId="0" applyNumberFormat="1" applyFont="1" applyBorder="1" applyAlignment="1">
      <alignment horizontal="center" vertical="center"/>
    </xf>
    <xf numFmtId="41" fontId="12" fillId="0" borderId="16" xfId="0" applyNumberFormat="1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0" xfId="0" applyFont="1" applyAlignment="1">
      <alignment wrapText="1"/>
    </xf>
    <xf numFmtId="49" fontId="12" fillId="2" borderId="3" xfId="0" applyNumberFormat="1" applyFont="1" applyFill="1" applyBorder="1" applyAlignment="1">
      <alignment horizontal="left"/>
    </xf>
    <xf numFmtId="0" fontId="12" fillId="2" borderId="1" xfId="0" applyFont="1" applyFill="1" applyBorder="1" applyAlignment="1">
      <alignment/>
    </xf>
    <xf numFmtId="0" fontId="10" fillId="4" borderId="1" xfId="0" applyFont="1" applyFill="1" applyBorder="1" applyAlignment="1">
      <alignment wrapText="1"/>
    </xf>
    <xf numFmtId="3" fontId="10" fillId="4" borderId="1" xfId="0" applyNumberFormat="1" applyFont="1" applyFill="1" applyBorder="1" applyAlignment="1">
      <alignment/>
    </xf>
    <xf numFmtId="49" fontId="10" fillId="4" borderId="3" xfId="0" applyNumberFormat="1" applyFont="1" applyFill="1" applyBorder="1" applyAlignment="1">
      <alignment horizontal="center"/>
    </xf>
    <xf numFmtId="49" fontId="12" fillId="2" borderId="3" xfId="0" applyNumberFormat="1" applyFont="1" applyFill="1" applyBorder="1" applyAlignment="1">
      <alignment horizontal="center"/>
    </xf>
    <xf numFmtId="49" fontId="12" fillId="2" borderId="1" xfId="0" applyNumberFormat="1" applyFont="1" applyFill="1" applyBorder="1" applyAlignment="1">
      <alignment horizontal="center"/>
    </xf>
    <xf numFmtId="49" fontId="10" fillId="4" borderId="1" xfId="0" applyNumberFormat="1" applyFont="1" applyFill="1" applyBorder="1" applyAlignment="1">
      <alignment horizontal="left"/>
    </xf>
    <xf numFmtId="0" fontId="10" fillId="4" borderId="1" xfId="0" applyFont="1" applyFill="1" applyBorder="1" applyAlignment="1">
      <alignment horizontal="left" wrapText="1"/>
    </xf>
    <xf numFmtId="4" fontId="12" fillId="2" borderId="4" xfId="0" applyNumberFormat="1" applyFont="1" applyFill="1" applyBorder="1" applyAlignment="1">
      <alignment horizontal="right"/>
    </xf>
    <xf numFmtId="0" fontId="12" fillId="0" borderId="8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0" fillId="5" borderId="17" xfId="0" applyFont="1" applyFill="1" applyBorder="1" applyAlignment="1">
      <alignment vertical="center" wrapText="1"/>
    </xf>
    <xf numFmtId="0" fontId="7" fillId="0" borderId="8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9" fillId="2" borderId="3" xfId="0" applyFont="1" applyFill="1" applyBorder="1" applyAlignment="1">
      <alignment horizontal="right"/>
    </xf>
    <xf numFmtId="49" fontId="10" fillId="4" borderId="3" xfId="0" applyNumberFormat="1" applyFont="1" applyFill="1" applyBorder="1" applyAlignment="1">
      <alignment/>
    </xf>
    <xf numFmtId="10" fontId="4" fillId="5" borderId="4" xfId="19" applyNumberFormat="1" applyFont="1" applyFill="1" applyBorder="1" applyAlignment="1">
      <alignment horizontal="right"/>
    </xf>
    <xf numFmtId="0" fontId="12" fillId="2" borderId="0" xfId="0" applyFont="1" applyFill="1" applyAlignment="1">
      <alignment/>
    </xf>
    <xf numFmtId="0" fontId="15" fillId="0" borderId="19" xfId="0" applyFont="1" applyBorder="1" applyAlignment="1">
      <alignment horizontal="center" vertical="center"/>
    </xf>
    <xf numFmtId="4" fontId="0" fillId="0" borderId="19" xfId="0" applyNumberFormat="1" applyFont="1" applyBorder="1" applyAlignment="1">
      <alignment vertical="center" wrapText="1"/>
    </xf>
    <xf numFmtId="4" fontId="0" fillId="0" borderId="20" xfId="0" applyNumberFormat="1" applyFont="1" applyBorder="1" applyAlignment="1">
      <alignment vertical="center" wrapText="1"/>
    </xf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3" fontId="12" fillId="6" borderId="1" xfId="0" applyNumberFormat="1" applyFont="1" applyFill="1" applyBorder="1" applyAlignment="1">
      <alignment/>
    </xf>
    <xf numFmtId="3" fontId="12" fillId="2" borderId="1" xfId="0" applyNumberFormat="1" applyFont="1" applyFill="1" applyBorder="1" applyAlignment="1">
      <alignment horizontal="left"/>
    </xf>
    <xf numFmtId="49" fontId="12" fillId="0" borderId="1" xfId="0" applyNumberFormat="1" applyFont="1" applyBorder="1" applyAlignment="1">
      <alignment horizontal="right"/>
    </xf>
    <xf numFmtId="49" fontId="10" fillId="0" borderId="1" xfId="0" applyNumberFormat="1" applyFont="1" applyBorder="1" applyAlignment="1">
      <alignment horizontal="center"/>
    </xf>
    <xf numFmtId="3" fontId="12" fillId="0" borderId="1" xfId="0" applyNumberFormat="1" applyFont="1" applyBorder="1" applyAlignment="1">
      <alignment horizontal="right"/>
    </xf>
    <xf numFmtId="4" fontId="12" fillId="0" borderId="1" xfId="0" applyNumberFormat="1" applyFont="1" applyBorder="1" applyAlignment="1">
      <alignment horizontal="center"/>
    </xf>
    <xf numFmtId="3" fontId="10" fillId="4" borderId="1" xfId="0" applyNumberFormat="1" applyFont="1" applyFill="1" applyBorder="1" applyAlignment="1">
      <alignment horizontal="right"/>
    </xf>
    <xf numFmtId="4" fontId="10" fillId="4" borderId="1" xfId="0" applyNumberFormat="1" applyFont="1" applyFill="1" applyBorder="1" applyAlignment="1">
      <alignment horizontal="right"/>
    </xf>
    <xf numFmtId="49" fontId="12" fillId="0" borderId="1" xfId="0" applyNumberFormat="1" applyFont="1" applyBorder="1" applyAlignment="1">
      <alignment/>
    </xf>
    <xf numFmtId="4" fontId="12" fillId="0" borderId="1" xfId="0" applyNumberFormat="1" applyFont="1" applyBorder="1" applyAlignment="1">
      <alignment horizontal="right"/>
    </xf>
    <xf numFmtId="10" fontId="12" fillId="2" borderId="1" xfId="0" applyNumberFormat="1" applyFont="1" applyFill="1" applyBorder="1" applyAlignment="1">
      <alignment horizontal="right"/>
    </xf>
    <xf numFmtId="49" fontId="10" fillId="4" borderId="1" xfId="0" applyNumberFormat="1" applyFont="1" applyFill="1" applyBorder="1" applyAlignment="1">
      <alignment horizontal="center"/>
    </xf>
    <xf numFmtId="3" fontId="10" fillId="4" borderId="1" xfId="0" applyNumberFormat="1" applyFont="1" applyFill="1" applyBorder="1" applyAlignment="1">
      <alignment horizontal="right"/>
    </xf>
    <xf numFmtId="4" fontId="10" fillId="4" borderId="1" xfId="0" applyNumberFormat="1" applyFont="1" applyFill="1" applyBorder="1" applyAlignment="1">
      <alignment horizontal="right"/>
    </xf>
    <xf numFmtId="4" fontId="10" fillId="4" borderId="4" xfId="0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/>
    </xf>
    <xf numFmtId="10" fontId="12" fillId="0" borderId="0" xfId="19" applyNumberFormat="1" applyFont="1" applyAlignment="1">
      <alignment/>
    </xf>
    <xf numFmtId="10" fontId="10" fillId="3" borderId="1" xfId="0" applyNumberFormat="1" applyFont="1" applyFill="1" applyBorder="1" applyAlignment="1">
      <alignment/>
    </xf>
    <xf numFmtId="10" fontId="10" fillId="4" borderId="1" xfId="0" applyNumberFormat="1" applyFont="1" applyFill="1" applyBorder="1" applyAlignment="1">
      <alignment/>
    </xf>
    <xf numFmtId="10" fontId="10" fillId="3" borderId="1" xfId="0" applyNumberFormat="1" applyFont="1" applyFill="1" applyBorder="1" applyAlignment="1">
      <alignment/>
    </xf>
    <xf numFmtId="0" fontId="0" fillId="4" borderId="1" xfId="0" applyFill="1" applyBorder="1" applyAlignment="1">
      <alignment/>
    </xf>
    <xf numFmtId="10" fontId="12" fillId="4" borderId="1" xfId="0" applyNumberFormat="1" applyFont="1" applyFill="1" applyBorder="1" applyAlignment="1">
      <alignment/>
    </xf>
    <xf numFmtId="49" fontId="10" fillId="4" borderId="1" xfId="0" applyNumberFormat="1" applyFont="1" applyFill="1" applyBorder="1" applyAlignment="1">
      <alignment/>
    </xf>
    <xf numFmtId="49" fontId="7" fillId="4" borderId="1" xfId="0" applyNumberFormat="1" applyFont="1" applyFill="1" applyBorder="1" applyAlignment="1">
      <alignment/>
    </xf>
    <xf numFmtId="10" fontId="12" fillId="2" borderId="1" xfId="0" applyNumberFormat="1" applyFont="1" applyFill="1" applyBorder="1" applyAlignment="1">
      <alignment horizontal="right"/>
    </xf>
    <xf numFmtId="49" fontId="10" fillId="2" borderId="3" xfId="0" applyNumberFormat="1" applyFont="1" applyFill="1" applyBorder="1" applyAlignment="1">
      <alignment/>
    </xf>
    <xf numFmtId="4" fontId="12" fillId="0" borderId="4" xfId="0" applyNumberFormat="1" applyFont="1" applyBorder="1" applyAlignment="1">
      <alignment horizontal="right"/>
    </xf>
    <xf numFmtId="0" fontId="9" fillId="0" borderId="1" xfId="0" applyNumberFormat="1" applyFont="1" applyBorder="1" applyAlignment="1">
      <alignment horizontal="left"/>
    </xf>
    <xf numFmtId="3" fontId="9" fillId="0" borderId="1" xfId="0" applyNumberFormat="1" applyFont="1" applyBorder="1" applyAlignment="1">
      <alignment horizontal="left"/>
    </xf>
    <xf numFmtId="3" fontId="9" fillId="0" borderId="1" xfId="0" applyNumberFormat="1" applyFont="1" applyBorder="1" applyAlignment="1">
      <alignment horizontal="left" wrapText="1"/>
    </xf>
    <xf numFmtId="0" fontId="9" fillId="2" borderId="1" xfId="0" applyNumberFormat="1" applyFont="1" applyFill="1" applyBorder="1" applyAlignment="1">
      <alignment horizontal="left"/>
    </xf>
    <xf numFmtId="0" fontId="9" fillId="0" borderId="1" xfId="0" applyNumberFormat="1" applyFont="1" applyBorder="1" applyAlignment="1">
      <alignment horizontal="left" wrapText="1"/>
    </xf>
    <xf numFmtId="3" fontId="7" fillId="3" borderId="1" xfId="0" applyNumberFormat="1" applyFont="1" applyFill="1" applyBorder="1" applyAlignment="1">
      <alignment horizontal="right"/>
    </xf>
    <xf numFmtId="4" fontId="7" fillId="3" borderId="4" xfId="0" applyNumberFormat="1" applyFont="1" applyFill="1" applyBorder="1" applyAlignment="1">
      <alignment horizontal="right"/>
    </xf>
    <xf numFmtId="3" fontId="7" fillId="5" borderId="1" xfId="0" applyNumberFormat="1" applyFont="1" applyFill="1" applyBorder="1" applyAlignment="1">
      <alignment horizontal="right"/>
    </xf>
    <xf numFmtId="4" fontId="9" fillId="5" borderId="4" xfId="0" applyNumberFormat="1" applyFont="1" applyFill="1" applyBorder="1" applyAlignment="1">
      <alignment horizontal="right"/>
    </xf>
    <xf numFmtId="4" fontId="7" fillId="5" borderId="1" xfId="0" applyNumberFormat="1" applyFont="1" applyFill="1" applyBorder="1" applyAlignment="1">
      <alignment/>
    </xf>
    <xf numFmtId="4" fontId="7" fillId="5" borderId="4" xfId="0" applyNumberFormat="1" applyFont="1" applyFill="1" applyBorder="1" applyAlignment="1">
      <alignment/>
    </xf>
    <xf numFmtId="3" fontId="9" fillId="0" borderId="4" xfId="0" applyNumberFormat="1" applyFont="1" applyBorder="1" applyAlignment="1">
      <alignment horizontal="right"/>
    </xf>
    <xf numFmtId="4" fontId="7" fillId="5" borderId="1" xfId="0" applyNumberFormat="1" applyFont="1" applyFill="1" applyBorder="1" applyAlignment="1">
      <alignment horizontal="right"/>
    </xf>
    <xf numFmtId="4" fontId="7" fillId="5" borderId="4" xfId="0" applyNumberFormat="1" applyFont="1" applyFill="1" applyBorder="1" applyAlignment="1">
      <alignment horizontal="right"/>
    </xf>
    <xf numFmtId="4" fontId="9" fillId="2" borderId="1" xfId="0" applyNumberFormat="1" applyFont="1" applyFill="1" applyBorder="1" applyAlignment="1">
      <alignment wrapText="1"/>
    </xf>
    <xf numFmtId="3" fontId="9" fillId="2" borderId="1" xfId="0" applyNumberFormat="1" applyFont="1" applyFill="1" applyBorder="1" applyAlignment="1">
      <alignment horizontal="right"/>
    </xf>
    <xf numFmtId="3" fontId="9" fillId="2" borderId="4" xfId="0" applyNumberFormat="1" applyFont="1" applyFill="1" applyBorder="1" applyAlignment="1">
      <alignment/>
    </xf>
    <xf numFmtId="3" fontId="9" fillId="0" borderId="4" xfId="0" applyNumberFormat="1" applyFont="1" applyBorder="1" applyAlignment="1">
      <alignment/>
    </xf>
    <xf numFmtId="4" fontId="9" fillId="2" borderId="1" xfId="0" applyNumberFormat="1" applyFont="1" applyFill="1" applyBorder="1" applyAlignment="1">
      <alignment/>
    </xf>
    <xf numFmtId="3" fontId="7" fillId="2" borderId="4" xfId="0" applyNumberFormat="1" applyFont="1" applyFill="1" applyBorder="1" applyAlignment="1">
      <alignment horizontal="right"/>
    </xf>
    <xf numFmtId="3" fontId="9" fillId="0" borderId="4" xfId="0" applyNumberFormat="1" applyFont="1" applyBorder="1" applyAlignment="1">
      <alignment horizontal="right" wrapText="1"/>
    </xf>
    <xf numFmtId="4" fontId="7" fillId="3" borderId="1" xfId="0" applyNumberFormat="1" applyFont="1" applyFill="1" applyBorder="1" applyAlignment="1">
      <alignment horizontal="right"/>
    </xf>
    <xf numFmtId="4" fontId="12" fillId="0" borderId="1" xfId="0" applyNumberFormat="1" applyFont="1" applyBorder="1" applyAlignment="1">
      <alignment horizontal="right" vertical="center"/>
    </xf>
    <xf numFmtId="174" fontId="12" fillId="0" borderId="1" xfId="0" applyNumberFormat="1" applyFont="1" applyBorder="1" applyAlignment="1">
      <alignment horizontal="right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 vertical="center"/>
    </xf>
    <xf numFmtId="3" fontId="10" fillId="6" borderId="13" xfId="0" applyNumberFormat="1" applyFont="1" applyFill="1" applyBorder="1" applyAlignment="1">
      <alignment horizontal="center" vertical="center"/>
    </xf>
    <xf numFmtId="3" fontId="10" fillId="6" borderId="1" xfId="0" applyNumberFormat="1" applyFont="1" applyFill="1" applyBorder="1" applyAlignment="1">
      <alignment/>
    </xf>
    <xf numFmtId="4" fontId="10" fillId="6" borderId="1" xfId="0" applyNumberFormat="1" applyFont="1" applyFill="1" applyBorder="1" applyAlignment="1">
      <alignment/>
    </xf>
    <xf numFmtId="4" fontId="12" fillId="0" borderId="4" xfId="0" applyNumberFormat="1" applyFont="1" applyBorder="1" applyAlignment="1">
      <alignment/>
    </xf>
    <xf numFmtId="4" fontId="10" fillId="6" borderId="4" xfId="0" applyNumberFormat="1" applyFont="1" applyFill="1" applyBorder="1" applyAlignment="1">
      <alignment/>
    </xf>
    <xf numFmtId="3" fontId="10" fillId="6" borderId="1" xfId="0" applyNumberFormat="1" applyFont="1" applyFill="1" applyBorder="1" applyAlignment="1">
      <alignment horizontal="left"/>
    </xf>
    <xf numFmtId="4" fontId="10" fillId="6" borderId="13" xfId="0" applyNumberFormat="1" applyFont="1" applyFill="1" applyBorder="1" applyAlignment="1">
      <alignment horizontal="right"/>
    </xf>
    <xf numFmtId="4" fontId="10" fillId="6" borderId="1" xfId="0" applyNumberFormat="1" applyFont="1" applyFill="1" applyBorder="1" applyAlignment="1">
      <alignment horizontal="right"/>
    </xf>
    <xf numFmtId="3" fontId="10" fillId="6" borderId="19" xfId="0" applyNumberFormat="1" applyFont="1" applyFill="1" applyBorder="1" applyAlignment="1">
      <alignment/>
    </xf>
    <xf numFmtId="3" fontId="10" fillId="3" borderId="1" xfId="0" applyNumberFormat="1" applyFont="1" applyFill="1" applyBorder="1" applyAlignment="1">
      <alignment/>
    </xf>
    <xf numFmtId="4" fontId="10" fillId="6" borderId="4" xfId="0" applyNumberFormat="1" applyFont="1" applyFill="1" applyBorder="1" applyAlignment="1">
      <alignment horizontal="right"/>
    </xf>
    <xf numFmtId="174" fontId="12" fillId="0" borderId="9" xfId="0" applyNumberFormat="1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49" fontId="12" fillId="2" borderId="3" xfId="0" applyNumberFormat="1" applyFont="1" applyFill="1" applyBorder="1" applyAlignment="1">
      <alignment horizontal="center"/>
    </xf>
    <xf numFmtId="49" fontId="12" fillId="2" borderId="3" xfId="0" applyNumberFormat="1" applyFont="1" applyFill="1" applyBorder="1" applyAlignment="1">
      <alignment/>
    </xf>
    <xf numFmtId="49" fontId="12" fillId="2" borderId="1" xfId="0" applyNumberFormat="1" applyFont="1" applyFill="1" applyBorder="1" applyAlignment="1">
      <alignment/>
    </xf>
    <xf numFmtId="9" fontId="12" fillId="0" borderId="1" xfId="19" applyFont="1" applyBorder="1" applyAlignment="1">
      <alignment wrapText="1"/>
    </xf>
    <xf numFmtId="49" fontId="12" fillId="0" borderId="1" xfId="19" applyNumberFormat="1" applyFont="1" applyBorder="1" applyAlignment="1">
      <alignment horizontal="left"/>
    </xf>
    <xf numFmtId="41" fontId="12" fillId="0" borderId="8" xfId="0" applyNumberFormat="1" applyFont="1" applyBorder="1" applyAlignment="1">
      <alignment horizontal="center" vertical="center"/>
    </xf>
    <xf numFmtId="41" fontId="12" fillId="0" borderId="9" xfId="0" applyNumberFormat="1" applyFont="1" applyBorder="1" applyAlignment="1">
      <alignment horizontal="center" vertical="center"/>
    </xf>
    <xf numFmtId="174" fontId="12" fillId="0" borderId="8" xfId="0" applyNumberFormat="1" applyFont="1" applyBorder="1" applyAlignment="1">
      <alignment horizontal="center" vertical="center"/>
    </xf>
    <xf numFmtId="41" fontId="12" fillId="0" borderId="1" xfId="0" applyNumberFormat="1" applyFont="1" applyBorder="1" applyAlignment="1">
      <alignment vertical="center"/>
    </xf>
    <xf numFmtId="174" fontId="12" fillId="0" borderId="1" xfId="0" applyNumberFormat="1" applyFont="1" applyBorder="1" applyAlignment="1">
      <alignment horizontal="right" vertical="center"/>
    </xf>
    <xf numFmtId="0" fontId="12" fillId="0" borderId="9" xfId="0" applyFont="1" applyBorder="1" applyAlignment="1">
      <alignment horizontal="center" vertical="center"/>
    </xf>
    <xf numFmtId="3" fontId="9" fillId="0" borderId="8" xfId="0" applyNumberFormat="1" applyFont="1" applyBorder="1" applyAlignment="1">
      <alignment/>
    </xf>
    <xf numFmtId="4" fontId="9" fillId="0" borderId="8" xfId="0" applyNumberFormat="1" applyFont="1" applyBorder="1" applyAlignment="1">
      <alignment/>
    </xf>
    <xf numFmtId="3" fontId="9" fillId="0" borderId="15" xfId="0" applyNumberFormat="1" applyFont="1" applyBorder="1" applyAlignment="1">
      <alignment horizontal="right"/>
    </xf>
    <xf numFmtId="4" fontId="9" fillId="5" borderId="1" xfId="0" applyNumberFormat="1" applyFont="1" applyFill="1" applyBorder="1" applyAlignment="1">
      <alignment horizontal="right"/>
    </xf>
    <xf numFmtId="3" fontId="9" fillId="5" borderId="1" xfId="0" applyNumberFormat="1" applyFont="1" applyFill="1" applyBorder="1" applyAlignment="1">
      <alignment horizontal="right"/>
    </xf>
    <xf numFmtId="0" fontId="12" fillId="0" borderId="8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174" fontId="12" fillId="0" borderId="16" xfId="0" applyNumberFormat="1" applyFont="1" applyBorder="1" applyAlignment="1">
      <alignment horizontal="left"/>
    </xf>
    <xf numFmtId="174" fontId="12" fillId="0" borderId="9" xfId="0" applyNumberFormat="1" applyFont="1" applyBorder="1" applyAlignment="1">
      <alignment horizontal="left"/>
    </xf>
    <xf numFmtId="41" fontId="12" fillId="0" borderId="8" xfId="0" applyNumberFormat="1" applyFont="1" applyBorder="1" applyAlignment="1">
      <alignment vertical="center"/>
    </xf>
    <xf numFmtId="41" fontId="12" fillId="0" borderId="16" xfId="0" applyNumberFormat="1" applyFont="1" applyBorder="1" applyAlignment="1">
      <alignment vertical="center"/>
    </xf>
    <xf numFmtId="41" fontId="12" fillId="0" borderId="9" xfId="0" applyNumberFormat="1" applyFont="1" applyBorder="1" applyAlignment="1">
      <alignment vertical="center"/>
    </xf>
    <xf numFmtId="174" fontId="12" fillId="0" borderId="8" xfId="0" applyNumberFormat="1" applyFont="1" applyBorder="1" applyAlignment="1">
      <alignment vertical="center"/>
    </xf>
    <xf numFmtId="174" fontId="12" fillId="0" borderId="16" xfId="0" applyNumberFormat="1" applyFont="1" applyBorder="1" applyAlignment="1">
      <alignment vertical="center"/>
    </xf>
    <xf numFmtId="174" fontId="12" fillId="0" borderId="9" xfId="0" applyNumberFormat="1" applyFont="1" applyBorder="1" applyAlignment="1">
      <alignment vertical="center"/>
    </xf>
    <xf numFmtId="0" fontId="9" fillId="0" borderId="8" xfId="0" applyFont="1" applyBorder="1" applyAlignment="1">
      <alignment horizontal="center" vertical="center"/>
    </xf>
    <xf numFmtId="4" fontId="12" fillId="0" borderId="8" xfId="0" applyNumberFormat="1" applyFont="1" applyBorder="1" applyAlignment="1">
      <alignment horizontal="right" vertical="center"/>
    </xf>
    <xf numFmtId="4" fontId="12" fillId="0" borderId="8" xfId="0" applyNumberFormat="1" applyFont="1" applyBorder="1" applyAlignment="1">
      <alignment horizontal="right"/>
    </xf>
    <xf numFmtId="41" fontId="10" fillId="5" borderId="12" xfId="0" applyNumberFormat="1" applyFont="1" applyFill="1" applyBorder="1" applyAlignment="1">
      <alignment horizontal="center"/>
    </xf>
    <xf numFmtId="174" fontId="10" fillId="5" borderId="12" xfId="0" applyNumberFormat="1" applyFont="1" applyFill="1" applyBorder="1" applyAlignment="1">
      <alignment horizontal="right"/>
    </xf>
    <xf numFmtId="41" fontId="10" fillId="5" borderId="21" xfId="0" applyNumberFormat="1" applyFont="1" applyFill="1" applyBorder="1" applyAlignment="1">
      <alignment horizontal="center"/>
    </xf>
    <xf numFmtId="0" fontId="4" fillId="2" borderId="11" xfId="0" applyFont="1" applyFill="1" applyBorder="1" applyAlignment="1">
      <alignment/>
    </xf>
    <xf numFmtId="0" fontId="4" fillId="2" borderId="22" xfId="0" applyFont="1" applyFill="1" applyBorder="1" applyAlignment="1">
      <alignment/>
    </xf>
    <xf numFmtId="0" fontId="0" fillId="2" borderId="22" xfId="0" applyFont="1" applyFill="1" applyBorder="1" applyAlignment="1">
      <alignment/>
    </xf>
    <xf numFmtId="3" fontId="12" fillId="0" borderId="1" xfId="0" applyNumberFormat="1" applyFont="1" applyBorder="1" applyAlignment="1">
      <alignment horizontal="left"/>
    </xf>
    <xf numFmtId="3" fontId="12" fillId="2" borderId="1" xfId="0" applyNumberFormat="1" applyFont="1" applyFill="1" applyBorder="1" applyAlignment="1">
      <alignment horizontal="left" wrapText="1"/>
    </xf>
    <xf numFmtId="3" fontId="12" fillId="0" borderId="19" xfId="0" applyNumberFormat="1" applyFont="1" applyBorder="1" applyAlignment="1">
      <alignment wrapText="1"/>
    </xf>
    <xf numFmtId="0" fontId="10" fillId="0" borderId="22" xfId="0" applyFont="1" applyBorder="1" applyAlignment="1">
      <alignment horizontal="center"/>
    </xf>
    <xf numFmtId="3" fontId="10" fillId="6" borderId="1" xfId="0" applyNumberFormat="1" applyFont="1" applyFill="1" applyBorder="1" applyAlignment="1">
      <alignment horizontal="center"/>
    </xf>
    <xf numFmtId="3" fontId="10" fillId="6" borderId="1" xfId="0" applyNumberFormat="1" applyFont="1" applyFill="1" applyBorder="1" applyAlignment="1">
      <alignment horizontal="right"/>
    </xf>
    <xf numFmtId="0" fontId="10" fillId="0" borderId="11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3" fontId="12" fillId="0" borderId="9" xfId="0" applyNumberFormat="1" applyFont="1" applyBorder="1" applyAlignment="1">
      <alignment/>
    </xf>
    <xf numFmtId="3" fontId="12" fillId="0" borderId="9" xfId="0" applyNumberFormat="1" applyFont="1" applyBorder="1" applyAlignment="1">
      <alignment horizontal="right"/>
    </xf>
    <xf numFmtId="3" fontId="10" fillId="6" borderId="13" xfId="0" applyNumberFormat="1" applyFont="1" applyFill="1" applyBorder="1" applyAlignment="1">
      <alignment horizontal="right"/>
    </xf>
    <xf numFmtId="3" fontId="10" fillId="3" borderId="3" xfId="0" applyNumberFormat="1" applyFont="1" applyFill="1" applyBorder="1" applyAlignment="1">
      <alignment horizontal="center"/>
    </xf>
    <xf numFmtId="174" fontId="12" fillId="0" borderId="8" xfId="0" applyNumberFormat="1" applyFont="1" applyBorder="1" applyAlignment="1">
      <alignment horizontal="right" vertical="center"/>
    </xf>
    <xf numFmtId="174" fontId="12" fillId="0" borderId="16" xfId="0" applyNumberFormat="1" applyFont="1" applyBorder="1" applyAlignment="1">
      <alignment horizontal="right" vertical="center"/>
    </xf>
    <xf numFmtId="4" fontId="10" fillId="4" borderId="4" xfId="0" applyNumberFormat="1" applyFont="1" applyFill="1" applyBorder="1" applyAlignment="1">
      <alignment horizontal="right"/>
    </xf>
    <xf numFmtId="0" fontId="8" fillId="0" borderId="0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right"/>
    </xf>
    <xf numFmtId="49" fontId="20" fillId="6" borderId="1" xfId="0" applyNumberFormat="1" applyFont="1" applyFill="1" applyBorder="1" applyAlignment="1">
      <alignment horizontal="left" wrapText="1"/>
    </xf>
    <xf numFmtId="3" fontId="18" fillId="6" borderId="13" xfId="0" applyNumberFormat="1" applyFont="1" applyFill="1" applyBorder="1" applyAlignment="1">
      <alignment/>
    </xf>
    <xf numFmtId="0" fontId="4" fillId="6" borderId="3" xfId="0" applyFont="1" applyFill="1" applyBorder="1" applyAlignment="1">
      <alignment horizontal="right"/>
    </xf>
    <xf numFmtId="10" fontId="10" fillId="6" borderId="1" xfId="0" applyNumberFormat="1" applyFont="1" applyFill="1" applyBorder="1" applyAlignment="1">
      <alignment/>
    </xf>
    <xf numFmtId="10" fontId="10" fillId="6" borderId="4" xfId="0" applyNumberFormat="1" applyFont="1" applyFill="1" applyBorder="1" applyAlignment="1">
      <alignment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/>
    </xf>
    <xf numFmtId="0" fontId="4" fillId="2" borderId="1" xfId="0" applyFont="1" applyFill="1" applyBorder="1" applyAlignment="1">
      <alignment/>
    </xf>
    <xf numFmtId="0" fontId="10" fillId="2" borderId="1" xfId="0" applyFont="1" applyFill="1" applyBorder="1" applyAlignment="1">
      <alignment horizontal="center"/>
    </xf>
    <xf numFmtId="4" fontId="12" fillId="2" borderId="1" xfId="0" applyNumberFormat="1" applyFont="1" applyFill="1" applyBorder="1" applyAlignment="1">
      <alignment horizontal="center"/>
    </xf>
    <xf numFmtId="4" fontId="12" fillId="2" borderId="1" xfId="0" applyNumberFormat="1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0" fillId="2" borderId="4" xfId="0" applyFill="1" applyBorder="1" applyAlignment="1">
      <alignment/>
    </xf>
    <xf numFmtId="0" fontId="0" fillId="2" borderId="4" xfId="0" applyFill="1" applyBorder="1" applyAlignment="1">
      <alignment/>
    </xf>
    <xf numFmtId="0" fontId="4" fillId="2" borderId="4" xfId="0" applyFont="1" applyFill="1" applyBorder="1" applyAlignment="1">
      <alignment/>
    </xf>
    <xf numFmtId="4" fontId="15" fillId="2" borderId="1" xfId="0" applyNumberFormat="1" applyFont="1" applyFill="1" applyBorder="1" applyAlignment="1">
      <alignment/>
    </xf>
    <xf numFmtId="4" fontId="14" fillId="4" borderId="1" xfId="0" applyNumberFormat="1" applyFont="1" applyFill="1" applyBorder="1" applyAlignment="1">
      <alignment/>
    </xf>
    <xf numFmtId="49" fontId="12" fillId="0" borderId="1" xfId="0" applyNumberFormat="1" applyFont="1" applyBorder="1" applyAlignment="1">
      <alignment wrapText="1"/>
    </xf>
    <xf numFmtId="4" fontId="12" fillId="0" borderId="1" xfId="0" applyNumberFormat="1" applyFont="1" applyBorder="1" applyAlignment="1">
      <alignment wrapText="1"/>
    </xf>
    <xf numFmtId="0" fontId="12" fillId="2" borderId="4" xfId="0" applyFont="1" applyFill="1" applyBorder="1" applyAlignment="1">
      <alignment/>
    </xf>
    <xf numFmtId="4" fontId="12" fillId="2" borderId="4" xfId="0" applyNumberFormat="1" applyFont="1" applyFill="1" applyBorder="1" applyAlignment="1">
      <alignment/>
    </xf>
    <xf numFmtId="0" fontId="0" fillId="2" borderId="24" xfId="0" applyFill="1" applyBorder="1" applyAlignment="1">
      <alignment/>
    </xf>
    <xf numFmtId="0" fontId="12" fillId="0" borderId="1" xfId="19" applyNumberFormat="1" applyFont="1" applyBorder="1" applyAlignment="1">
      <alignment horizontal="left"/>
    </xf>
    <xf numFmtId="49" fontId="7" fillId="3" borderId="3" xfId="0" applyNumberFormat="1" applyFont="1" applyFill="1" applyBorder="1" applyAlignment="1">
      <alignment horizontal="left"/>
    </xf>
    <xf numFmtId="49" fontId="7" fillId="3" borderId="1" xfId="0" applyNumberFormat="1" applyFont="1" applyFill="1" applyBorder="1" applyAlignment="1">
      <alignment horizontal="center"/>
    </xf>
    <xf numFmtId="49" fontId="10" fillId="4" borderId="3" xfId="0" applyNumberFormat="1" applyFont="1" applyFill="1" applyBorder="1" applyAlignment="1">
      <alignment horizontal="left"/>
    </xf>
    <xf numFmtId="0" fontId="15" fillId="0" borderId="8" xfId="0" applyFont="1" applyBorder="1" applyAlignment="1">
      <alignment horizontal="center" vertical="center" wrapText="1"/>
    </xf>
    <xf numFmtId="41" fontId="12" fillId="2" borderId="16" xfId="0" applyNumberFormat="1" applyFont="1" applyFill="1" applyBorder="1" applyAlignment="1">
      <alignment vertical="center"/>
    </xf>
    <xf numFmtId="41" fontId="12" fillId="2" borderId="16" xfId="0" applyNumberFormat="1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5" fillId="0" borderId="1" xfId="0" applyFont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0" fillId="4" borderId="19" xfId="0" applyFont="1" applyFill="1" applyBorder="1" applyAlignment="1">
      <alignment horizontal="left" vertical="center" wrapText="1"/>
    </xf>
    <xf numFmtId="0" fontId="10" fillId="4" borderId="25" xfId="0" applyFont="1" applyFill="1" applyBorder="1" applyAlignment="1">
      <alignment horizontal="left" vertical="center" wrapText="1"/>
    </xf>
    <xf numFmtId="0" fontId="10" fillId="4" borderId="26" xfId="0" applyFont="1" applyFill="1" applyBorder="1" applyAlignment="1">
      <alignment horizontal="left" vertical="center" wrapText="1"/>
    </xf>
    <xf numFmtId="0" fontId="0" fillId="2" borderId="11" xfId="0" applyFont="1" applyFill="1" applyBorder="1" applyAlignment="1">
      <alignment/>
    </xf>
    <xf numFmtId="0" fontId="0" fillId="2" borderId="23" xfId="0" applyFont="1" applyFill="1" applyBorder="1" applyAlignment="1">
      <alignment/>
    </xf>
    <xf numFmtId="3" fontId="10" fillId="2" borderId="1" xfId="0" applyNumberFormat="1" applyFont="1" applyFill="1" applyBorder="1" applyAlignment="1">
      <alignment horizontal="right"/>
    </xf>
    <xf numFmtId="4" fontId="10" fillId="2" borderId="1" xfId="0" applyNumberFormat="1" applyFont="1" applyFill="1" applyBorder="1" applyAlignment="1">
      <alignment horizontal="right"/>
    </xf>
    <xf numFmtId="0" fontId="14" fillId="6" borderId="4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wrapText="1"/>
    </xf>
    <xf numFmtId="0" fontId="7" fillId="5" borderId="3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3" fontId="12" fillId="0" borderId="1" xfId="0" applyNumberFormat="1" applyFont="1" applyBorder="1" applyAlignment="1">
      <alignment/>
    </xf>
    <xf numFmtId="4" fontId="12" fillId="0" borderId="1" xfId="0" applyNumberFormat="1" applyFont="1" applyBorder="1" applyAlignment="1">
      <alignment/>
    </xf>
    <xf numFmtId="3" fontId="12" fillId="0" borderId="4" xfId="0" applyNumberFormat="1" applyFont="1" applyBorder="1" applyAlignment="1">
      <alignment/>
    </xf>
    <xf numFmtId="3" fontId="10" fillId="5" borderId="1" xfId="0" applyNumberFormat="1" applyFont="1" applyFill="1" applyBorder="1" applyAlignment="1">
      <alignment horizontal="right"/>
    </xf>
    <xf numFmtId="4" fontId="10" fillId="5" borderId="1" xfId="0" applyNumberFormat="1" applyFont="1" applyFill="1" applyBorder="1" applyAlignment="1">
      <alignment horizontal="right"/>
    </xf>
    <xf numFmtId="4" fontId="10" fillId="5" borderId="4" xfId="0" applyNumberFormat="1" applyFont="1" applyFill="1" applyBorder="1" applyAlignment="1">
      <alignment horizontal="right"/>
    </xf>
    <xf numFmtId="3" fontId="10" fillId="5" borderId="1" xfId="0" applyNumberFormat="1" applyFont="1" applyFill="1" applyBorder="1" applyAlignment="1">
      <alignment horizontal="right" wrapText="1"/>
    </xf>
    <xf numFmtId="4" fontId="10" fillId="5" borderId="1" xfId="0" applyNumberFormat="1" applyFont="1" applyFill="1" applyBorder="1" applyAlignment="1">
      <alignment horizontal="right" wrapText="1"/>
    </xf>
    <xf numFmtId="0" fontId="12" fillId="0" borderId="1" xfId="0" applyFont="1" applyBorder="1" applyAlignment="1">
      <alignment horizontal="right" wrapText="1"/>
    </xf>
    <xf numFmtId="4" fontId="12" fillId="0" borderId="1" xfId="0" applyNumberFormat="1" applyFont="1" applyBorder="1" applyAlignment="1">
      <alignment horizontal="right" wrapText="1"/>
    </xf>
    <xf numFmtId="4" fontId="12" fillId="0" borderId="4" xfId="0" applyNumberFormat="1" applyFont="1" applyBorder="1" applyAlignment="1">
      <alignment horizontal="right" wrapText="1"/>
    </xf>
    <xf numFmtId="0" fontId="12" fillId="7" borderId="3" xfId="0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/>
    </xf>
    <xf numFmtId="0" fontId="10" fillId="7" borderId="1" xfId="0" applyFont="1" applyFill="1" applyBorder="1" applyAlignment="1">
      <alignment horizontal="center"/>
    </xf>
    <xf numFmtId="49" fontId="10" fillId="5" borderId="3" xfId="0" applyNumberFormat="1" applyFont="1" applyFill="1" applyBorder="1" applyAlignment="1">
      <alignment horizontal="center"/>
    </xf>
    <xf numFmtId="49" fontId="10" fillId="5" borderId="1" xfId="0" applyNumberFormat="1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left"/>
    </xf>
    <xf numFmtId="0" fontId="10" fillId="5" borderId="3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left" wrapText="1"/>
    </xf>
    <xf numFmtId="3" fontId="10" fillId="5" borderId="1" xfId="0" applyNumberFormat="1" applyFont="1" applyFill="1" applyBorder="1" applyAlignment="1">
      <alignment horizontal="right"/>
    </xf>
    <xf numFmtId="4" fontId="10" fillId="5" borderId="1" xfId="0" applyNumberFormat="1" applyFont="1" applyFill="1" applyBorder="1" applyAlignment="1">
      <alignment horizontal="right"/>
    </xf>
    <xf numFmtId="4" fontId="12" fillId="0" borderId="4" xfId="0" applyNumberFormat="1" applyFont="1" applyBorder="1" applyAlignment="1">
      <alignment horizontal="right"/>
    </xf>
    <xf numFmtId="0" fontId="12" fillId="0" borderId="3" xfId="0" applyFont="1" applyBorder="1" applyAlignment="1">
      <alignment horizontal="left"/>
    </xf>
    <xf numFmtId="0" fontId="10" fillId="5" borderId="3" xfId="0" applyFont="1" applyFill="1" applyBorder="1" applyAlignment="1">
      <alignment/>
    </xf>
    <xf numFmtId="0" fontId="10" fillId="5" borderId="1" xfId="0" applyFont="1" applyFill="1" applyBorder="1" applyAlignment="1">
      <alignment/>
    </xf>
    <xf numFmtId="49" fontId="10" fillId="5" borderId="1" xfId="0" applyNumberFormat="1" applyFont="1" applyFill="1" applyBorder="1" applyAlignment="1">
      <alignment wrapText="1"/>
    </xf>
    <xf numFmtId="0" fontId="10" fillId="5" borderId="3" xfId="0" applyFont="1" applyFill="1" applyBorder="1" applyAlignment="1">
      <alignment horizontal="right"/>
    </xf>
    <xf numFmtId="0" fontId="10" fillId="5" borderId="1" xfId="0" applyFont="1" applyFill="1" applyBorder="1" applyAlignment="1">
      <alignment horizontal="right"/>
    </xf>
    <xf numFmtId="0" fontId="10" fillId="5" borderId="1" xfId="0" applyFont="1" applyFill="1" applyBorder="1" applyAlignment="1">
      <alignment wrapText="1"/>
    </xf>
    <xf numFmtId="0" fontId="12" fillId="2" borderId="1" xfId="0" applyFont="1" applyFill="1" applyBorder="1" applyAlignment="1">
      <alignment/>
    </xf>
    <xf numFmtId="49" fontId="10" fillId="5" borderId="1" xfId="0" applyNumberFormat="1" applyFont="1" applyFill="1" applyBorder="1" applyAlignment="1">
      <alignment horizontal="left" wrapText="1"/>
    </xf>
    <xf numFmtId="0" fontId="10" fillId="7" borderId="13" xfId="0" applyFont="1" applyFill="1" applyBorder="1" applyAlignment="1">
      <alignment/>
    </xf>
    <xf numFmtId="0" fontId="10" fillId="7" borderId="13" xfId="0" applyFont="1" applyFill="1" applyBorder="1" applyAlignment="1">
      <alignment horizontal="center"/>
    </xf>
    <xf numFmtId="49" fontId="10" fillId="7" borderId="13" xfId="0" applyNumberFormat="1" applyFont="1" applyFill="1" applyBorder="1" applyAlignment="1">
      <alignment wrapText="1"/>
    </xf>
    <xf numFmtId="0" fontId="10" fillId="5" borderId="3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right"/>
    </xf>
    <xf numFmtId="0" fontId="10" fillId="5" borderId="1" xfId="0" applyFont="1" applyFill="1" applyBorder="1" applyAlignment="1">
      <alignment wrapText="1"/>
    </xf>
    <xf numFmtId="3" fontId="10" fillId="7" borderId="1" xfId="0" applyNumberFormat="1" applyFont="1" applyFill="1" applyBorder="1" applyAlignment="1">
      <alignment horizontal="right"/>
    </xf>
    <xf numFmtId="4" fontId="10" fillId="7" borderId="1" xfId="0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4" fontId="10" fillId="5" borderId="4" xfId="0" applyNumberFormat="1" applyFont="1" applyFill="1" applyBorder="1" applyAlignment="1">
      <alignment horizontal="right"/>
    </xf>
    <xf numFmtId="3" fontId="12" fillId="0" borderId="4" xfId="0" applyNumberFormat="1" applyFont="1" applyBorder="1" applyAlignment="1">
      <alignment horizontal="right"/>
    </xf>
    <xf numFmtId="0" fontId="0" fillId="2" borderId="0" xfId="0" applyFont="1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3" fontId="10" fillId="7" borderId="13" xfId="0" applyNumberFormat="1" applyFont="1" applyFill="1" applyBorder="1" applyAlignment="1">
      <alignment horizontal="right"/>
    </xf>
    <xf numFmtId="4" fontId="10" fillId="7" borderId="13" xfId="0" applyNumberFormat="1" applyFont="1" applyFill="1" applyBorder="1" applyAlignment="1">
      <alignment horizontal="right"/>
    </xf>
    <xf numFmtId="4" fontId="10" fillId="7" borderId="4" xfId="0" applyNumberFormat="1" applyFont="1" applyFill="1" applyBorder="1" applyAlignment="1">
      <alignment horizontal="right"/>
    </xf>
    <xf numFmtId="4" fontId="10" fillId="7" borderId="14" xfId="0" applyNumberFormat="1" applyFont="1" applyFill="1" applyBorder="1" applyAlignment="1">
      <alignment horizontal="right"/>
    </xf>
    <xf numFmtId="0" fontId="12" fillId="0" borderId="0" xfId="0" applyFont="1" applyAlignment="1">
      <alignment horizontal="right" shrinkToFit="1"/>
    </xf>
    <xf numFmtId="0" fontId="7" fillId="4" borderId="1" xfId="0" applyFont="1" applyFill="1" applyBorder="1" applyAlignment="1">
      <alignment wrapText="1"/>
    </xf>
    <xf numFmtId="49" fontId="9" fillId="0" borderId="1" xfId="0" applyNumberFormat="1" applyFont="1" applyBorder="1" applyAlignment="1">
      <alignment wrapText="1"/>
    </xf>
    <xf numFmtId="0" fontId="7" fillId="6" borderId="1" xfId="0" applyFont="1" applyFill="1" applyBorder="1" applyAlignment="1">
      <alignment wrapText="1"/>
    </xf>
    <xf numFmtId="0" fontId="9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49" fontId="7" fillId="0" borderId="1" xfId="0" applyNumberFormat="1" applyFont="1" applyBorder="1" applyAlignment="1">
      <alignment wrapText="1"/>
    </xf>
    <xf numFmtId="49" fontId="9" fillId="0" borderId="13" xfId="0" applyNumberFormat="1" applyFont="1" applyBorder="1" applyAlignment="1">
      <alignment wrapText="1"/>
    </xf>
    <xf numFmtId="10" fontId="12" fillId="0" borderId="4" xfId="0" applyNumberFormat="1" applyFont="1" applyBorder="1" applyAlignment="1">
      <alignment horizontal="right"/>
    </xf>
    <xf numFmtId="0" fontId="12" fillId="0" borderId="1" xfId="0" applyFont="1" applyBorder="1" applyAlignment="1">
      <alignment/>
    </xf>
    <xf numFmtId="0" fontId="12" fillId="0" borderId="1" xfId="0" applyFont="1" applyBorder="1" applyAlignment="1">
      <alignment horizontal="right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0" fontId="12" fillId="0" borderId="3" xfId="0" applyFont="1" applyBorder="1" applyAlignment="1">
      <alignment horizontal="center" vertical="center"/>
    </xf>
    <xf numFmtId="0" fontId="7" fillId="5" borderId="4" xfId="0" applyFont="1" applyFill="1" applyBorder="1" applyAlignment="1">
      <alignment horizontal="center" wrapText="1"/>
    </xf>
    <xf numFmtId="0" fontId="12" fillId="0" borderId="4" xfId="0" applyFont="1" applyBorder="1" applyAlignment="1">
      <alignment horizontal="right"/>
    </xf>
    <xf numFmtId="3" fontId="10" fillId="5" borderId="13" xfId="0" applyNumberFormat="1" applyFont="1" applyFill="1" applyBorder="1" applyAlignment="1">
      <alignment horizontal="right"/>
    </xf>
    <xf numFmtId="4" fontId="10" fillId="5" borderId="13" xfId="0" applyNumberFormat="1" applyFont="1" applyFill="1" applyBorder="1" applyAlignment="1">
      <alignment horizontal="right"/>
    </xf>
    <xf numFmtId="3" fontId="12" fillId="0" borderId="4" xfId="0" applyNumberFormat="1" applyFont="1" applyBorder="1" applyAlignment="1">
      <alignment horizontal="right"/>
    </xf>
    <xf numFmtId="4" fontId="10" fillId="5" borderId="14" xfId="0" applyNumberFormat="1" applyFont="1" applyFill="1" applyBorder="1" applyAlignment="1">
      <alignment horizontal="right"/>
    </xf>
    <xf numFmtId="0" fontId="7" fillId="4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/>
    </xf>
    <xf numFmtId="0" fontId="12" fillId="0" borderId="3" xfId="0" applyFont="1" applyBorder="1" applyAlignment="1">
      <alignment horizontal="right"/>
    </xf>
    <xf numFmtId="4" fontId="12" fillId="0" borderId="4" xfId="0" applyNumberFormat="1" applyFont="1" applyBorder="1" applyAlignment="1">
      <alignment/>
    </xf>
    <xf numFmtId="0" fontId="12" fillId="0" borderId="3" xfId="0" applyFont="1" applyBorder="1" applyAlignment="1">
      <alignment/>
    </xf>
    <xf numFmtId="4" fontId="10" fillId="0" borderId="1" xfId="0" applyNumberFormat="1" applyFont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4" fontId="7" fillId="3" borderId="13" xfId="0" applyNumberFormat="1" applyFont="1" applyFill="1" applyBorder="1" applyAlignment="1">
      <alignment/>
    </xf>
    <xf numFmtId="3" fontId="7" fillId="3" borderId="13" xfId="0" applyNumberFormat="1" applyFont="1" applyFill="1" applyBorder="1" applyAlignment="1">
      <alignment/>
    </xf>
    <xf numFmtId="4" fontId="7" fillId="3" borderId="14" xfId="0" applyNumberFormat="1" applyFont="1" applyFill="1" applyBorder="1" applyAlignment="1">
      <alignment/>
    </xf>
    <xf numFmtId="0" fontId="7" fillId="4" borderId="3" xfId="0" applyFont="1" applyFill="1" applyBorder="1" applyAlignment="1">
      <alignment/>
    </xf>
    <xf numFmtId="4" fontId="7" fillId="4" borderId="1" xfId="0" applyNumberFormat="1" applyFont="1" applyFill="1" applyBorder="1" applyAlignment="1">
      <alignment/>
    </xf>
    <xf numFmtId="3" fontId="7" fillId="4" borderId="1" xfId="0" applyNumberFormat="1" applyFont="1" applyFill="1" applyBorder="1" applyAlignment="1">
      <alignment/>
    </xf>
    <xf numFmtId="4" fontId="7" fillId="4" borderId="4" xfId="0" applyNumberFormat="1" applyFont="1" applyFill="1" applyBorder="1" applyAlignment="1">
      <alignment/>
    </xf>
    <xf numFmtId="0" fontId="7" fillId="4" borderId="3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right" vertical="center" wrapText="1"/>
    </xf>
    <xf numFmtId="4" fontId="7" fillId="4" borderId="1" xfId="0" applyNumberFormat="1" applyFont="1" applyFill="1" applyBorder="1" applyAlignment="1">
      <alignment horizontal="right" vertical="center" wrapText="1"/>
    </xf>
    <xf numFmtId="4" fontId="7" fillId="4" borderId="4" xfId="0" applyNumberFormat="1" applyFont="1" applyFill="1" applyBorder="1" applyAlignment="1">
      <alignment horizontal="right" vertical="center" wrapText="1"/>
    </xf>
    <xf numFmtId="4" fontId="10" fillId="0" borderId="1" xfId="0" applyNumberFormat="1" applyFont="1" applyBorder="1" applyAlignment="1">
      <alignment horizontal="right" vertical="center" wrapText="1"/>
    </xf>
    <xf numFmtId="4" fontId="7" fillId="4" borderId="1" xfId="0" applyNumberFormat="1" applyFont="1" applyFill="1" applyBorder="1" applyAlignment="1">
      <alignment horizontal="right"/>
    </xf>
    <xf numFmtId="4" fontId="7" fillId="3" borderId="13" xfId="0" applyNumberFormat="1" applyFont="1" applyFill="1" applyBorder="1" applyAlignment="1">
      <alignment horizontal="right"/>
    </xf>
    <xf numFmtId="3" fontId="7" fillId="4" borderId="1" xfId="0" applyNumberFormat="1" applyFont="1" applyFill="1" applyBorder="1" applyAlignment="1">
      <alignment vertical="center" wrapText="1"/>
    </xf>
    <xf numFmtId="3" fontId="10" fillId="0" borderId="1" xfId="0" applyNumberFormat="1" applyFont="1" applyBorder="1" applyAlignment="1">
      <alignment vertical="center"/>
    </xf>
    <xf numFmtId="4" fontId="7" fillId="4" borderId="1" xfId="0" applyNumberFormat="1" applyFont="1" applyFill="1" applyBorder="1" applyAlignment="1">
      <alignment vertical="center" wrapText="1"/>
    </xf>
    <xf numFmtId="4" fontId="10" fillId="0" borderId="1" xfId="0" applyNumberFormat="1" applyFont="1" applyBorder="1" applyAlignment="1">
      <alignment vertical="center"/>
    </xf>
    <xf numFmtId="0" fontId="7" fillId="3" borderId="1" xfId="0" applyFont="1" applyFill="1" applyBorder="1" applyAlignment="1">
      <alignment horizontal="right" vertical="center" wrapText="1"/>
    </xf>
    <xf numFmtId="4" fontId="10" fillId="3" borderId="1" xfId="0" applyNumberFormat="1" applyFont="1" applyFill="1" applyBorder="1" applyAlignment="1">
      <alignment horizontal="right"/>
    </xf>
    <xf numFmtId="0" fontId="0" fillId="0" borderId="23" xfId="0" applyFont="1" applyBorder="1" applyAlignment="1">
      <alignment horizontal="center" vertical="center"/>
    </xf>
    <xf numFmtId="4" fontId="12" fillId="6" borderId="1" xfId="0" applyNumberFormat="1" applyFont="1" applyFill="1" applyBorder="1" applyAlignment="1">
      <alignment/>
    </xf>
    <xf numFmtId="4" fontId="12" fillId="6" borderId="4" xfId="0" applyNumberFormat="1" applyFont="1" applyFill="1" applyBorder="1" applyAlignment="1">
      <alignment/>
    </xf>
    <xf numFmtId="0" fontId="12" fillId="0" borderId="11" xfId="0" applyFont="1" applyBorder="1" applyAlignment="1">
      <alignment/>
    </xf>
    <xf numFmtId="0" fontId="12" fillId="0" borderId="22" xfId="0" applyFont="1" applyBorder="1" applyAlignment="1">
      <alignment/>
    </xf>
    <xf numFmtId="3" fontId="12" fillId="2" borderId="1" xfId="0" applyNumberFormat="1" applyFont="1" applyFill="1" applyBorder="1" applyAlignment="1">
      <alignment horizontal="right"/>
    </xf>
    <xf numFmtId="4" fontId="12" fillId="2" borderId="4" xfId="0" applyNumberFormat="1" applyFont="1" applyFill="1" applyBorder="1" applyAlignment="1">
      <alignment horizontal="right"/>
    </xf>
    <xf numFmtId="3" fontId="12" fillId="2" borderId="1" xfId="0" applyNumberFormat="1" applyFont="1" applyFill="1" applyBorder="1" applyAlignment="1">
      <alignment horizontal="left"/>
    </xf>
    <xf numFmtId="3" fontId="10" fillId="3" borderId="1" xfId="0" applyNumberFormat="1" applyFont="1" applyFill="1" applyBorder="1" applyAlignment="1">
      <alignment horizontal="right"/>
    </xf>
    <xf numFmtId="3" fontId="7" fillId="5" borderId="3" xfId="0" applyNumberFormat="1" applyFont="1" applyFill="1" applyBorder="1" applyAlignment="1">
      <alignment horizontal="center"/>
    </xf>
    <xf numFmtId="0" fontId="7" fillId="5" borderId="1" xfId="0" applyNumberFormat="1" applyFont="1" applyFill="1" applyBorder="1" applyAlignment="1">
      <alignment horizontal="center"/>
    </xf>
    <xf numFmtId="3" fontId="7" fillId="5" borderId="1" xfId="0" applyNumberFormat="1" applyFont="1" applyFill="1" applyBorder="1" applyAlignment="1">
      <alignment horizontal="center"/>
    </xf>
    <xf numFmtId="3" fontId="7" fillId="5" borderId="1" xfId="0" applyNumberFormat="1" applyFont="1" applyFill="1" applyBorder="1" applyAlignment="1">
      <alignment horizontal="center" wrapText="1"/>
    </xf>
    <xf numFmtId="3" fontId="7" fillId="3" borderId="12" xfId="0" applyNumberFormat="1" applyFont="1" applyFill="1" applyBorder="1" applyAlignment="1">
      <alignment horizontal="right"/>
    </xf>
    <xf numFmtId="4" fontId="7" fillId="3" borderId="12" xfId="0" applyNumberFormat="1" applyFont="1" applyFill="1" applyBorder="1" applyAlignment="1">
      <alignment horizontal="right"/>
    </xf>
    <xf numFmtId="3" fontId="7" fillId="5" borderId="1" xfId="0" applyNumberFormat="1" applyFont="1" applyFill="1" applyBorder="1" applyAlignment="1">
      <alignment wrapText="1"/>
    </xf>
    <xf numFmtId="3" fontId="7" fillId="5" borderId="3" xfId="0" applyNumberFormat="1" applyFont="1" applyFill="1" applyBorder="1" applyAlignment="1">
      <alignment/>
    </xf>
    <xf numFmtId="3" fontId="9" fillId="2" borderId="3" xfId="0" applyNumberFormat="1" applyFont="1" applyFill="1" applyBorder="1" applyAlignment="1">
      <alignment/>
    </xf>
    <xf numFmtId="3" fontId="9" fillId="2" borderId="1" xfId="0" applyNumberFormat="1" applyFont="1" applyFill="1" applyBorder="1" applyAlignment="1">
      <alignment wrapText="1"/>
    </xf>
    <xf numFmtId="4" fontId="9" fillId="2" borderId="4" xfId="0" applyNumberFormat="1" applyFont="1" applyFill="1" applyBorder="1" applyAlignment="1">
      <alignment/>
    </xf>
    <xf numFmtId="3" fontId="9" fillId="0" borderId="3" xfId="0" applyNumberFormat="1" applyFont="1" applyBorder="1" applyAlignment="1">
      <alignment/>
    </xf>
    <xf numFmtId="3" fontId="9" fillId="0" borderId="1" xfId="0" applyNumberFormat="1" applyFont="1" applyBorder="1" applyAlignment="1">
      <alignment wrapText="1"/>
    </xf>
    <xf numFmtId="3" fontId="7" fillId="2" borderId="3" xfId="0" applyNumberFormat="1" applyFont="1" applyFill="1" applyBorder="1" applyAlignment="1">
      <alignment/>
    </xf>
    <xf numFmtId="3" fontId="7" fillId="2" borderId="1" xfId="0" applyNumberFormat="1" applyFont="1" applyFill="1" applyBorder="1" applyAlignment="1">
      <alignment/>
    </xf>
    <xf numFmtId="3" fontId="7" fillId="0" borderId="3" xfId="0" applyNumberFormat="1" applyFont="1" applyBorder="1" applyAlignment="1">
      <alignment/>
    </xf>
    <xf numFmtId="3" fontId="7" fillId="0" borderId="1" xfId="0" applyNumberFormat="1" applyFont="1" applyBorder="1" applyAlignment="1">
      <alignment/>
    </xf>
    <xf numFmtId="3" fontId="9" fillId="0" borderId="11" xfId="0" applyNumberFormat="1" applyFont="1" applyBorder="1" applyAlignment="1">
      <alignment/>
    </xf>
    <xf numFmtId="3" fontId="9" fillId="0" borderId="8" xfId="0" applyNumberFormat="1" applyFont="1" applyBorder="1" applyAlignment="1">
      <alignment wrapText="1"/>
    </xf>
    <xf numFmtId="4" fontId="0" fillId="2" borderId="1" xfId="0" applyNumberFormat="1" applyFill="1" applyBorder="1" applyAlignment="1">
      <alignment/>
    </xf>
    <xf numFmtId="4" fontId="0" fillId="2" borderId="4" xfId="0" applyNumberFormat="1" applyFill="1" applyBorder="1" applyAlignment="1">
      <alignment/>
    </xf>
    <xf numFmtId="4" fontId="7" fillId="3" borderId="1" xfId="0" applyNumberFormat="1" applyFont="1" applyFill="1" applyBorder="1" applyAlignment="1">
      <alignment/>
    </xf>
    <xf numFmtId="4" fontId="12" fillId="0" borderId="1" xfId="0" applyNumberFormat="1" applyFont="1" applyBorder="1" applyAlignment="1">
      <alignment horizontal="right" vertical="center" wrapText="1"/>
    </xf>
    <xf numFmtId="0" fontId="12" fillId="0" borderId="1" xfId="0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vertical="center"/>
    </xf>
    <xf numFmtId="4" fontId="12" fillId="0" borderId="1" xfId="0" applyNumberFormat="1" applyFont="1" applyBorder="1" applyAlignment="1">
      <alignment vertical="center"/>
    </xf>
    <xf numFmtId="3" fontId="12" fillId="0" borderId="1" xfId="0" applyNumberFormat="1" applyFont="1" applyBorder="1" applyAlignment="1">
      <alignment horizontal="right" vertical="center" wrapText="1"/>
    </xf>
    <xf numFmtId="4" fontId="12" fillId="0" borderId="4" xfId="0" applyNumberFormat="1" applyFont="1" applyBorder="1" applyAlignment="1">
      <alignment horizontal="right" vertical="center" wrapText="1"/>
    </xf>
    <xf numFmtId="0" fontId="4" fillId="0" borderId="3" xfId="0" applyFont="1" applyBorder="1" applyAlignment="1">
      <alignment horizontal="center"/>
    </xf>
    <xf numFmtId="0" fontId="7" fillId="3" borderId="1" xfId="0" applyFont="1" applyFill="1" applyBorder="1" applyAlignment="1">
      <alignment/>
    </xf>
    <xf numFmtId="0" fontId="7" fillId="3" borderId="1" xfId="0" applyFont="1" applyFill="1" applyBorder="1" applyAlignment="1">
      <alignment wrapText="1"/>
    </xf>
    <xf numFmtId="0" fontId="4" fillId="3" borderId="3" xfId="0" applyFont="1" applyFill="1" applyBorder="1" applyAlignment="1">
      <alignment horizontal="center"/>
    </xf>
    <xf numFmtId="0" fontId="4" fillId="3" borderId="1" xfId="0" applyFont="1" applyFill="1" applyBorder="1" applyAlignment="1">
      <alignment wrapText="1"/>
    </xf>
    <xf numFmtId="3" fontId="4" fillId="3" borderId="1" xfId="0" applyNumberFormat="1" applyFont="1" applyFill="1" applyBorder="1" applyAlignment="1">
      <alignment/>
    </xf>
    <xf numFmtId="4" fontId="4" fillId="3" borderId="1" xfId="0" applyNumberFormat="1" applyFont="1" applyFill="1" applyBorder="1" applyAlignment="1">
      <alignment/>
    </xf>
    <xf numFmtId="0" fontId="7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3" fontId="4" fillId="0" borderId="1" xfId="0" applyNumberFormat="1" applyFont="1" applyBorder="1" applyAlignment="1">
      <alignment/>
    </xf>
    <xf numFmtId="4" fontId="4" fillId="0" borderId="1" xfId="0" applyNumberFormat="1" applyFont="1" applyBorder="1" applyAlignment="1">
      <alignment/>
    </xf>
    <xf numFmtId="0" fontId="4" fillId="2" borderId="3" xfId="0" applyFont="1" applyFill="1" applyBorder="1" applyAlignment="1">
      <alignment horizontal="center"/>
    </xf>
    <xf numFmtId="0" fontId="7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4" fontId="10" fillId="5" borderId="4" xfId="0" applyNumberFormat="1" applyFont="1" applyFill="1" applyBorder="1" applyAlignment="1">
      <alignment horizontal="right" wrapText="1"/>
    </xf>
    <xf numFmtId="0" fontId="4" fillId="0" borderId="11" xfId="0" applyFont="1" applyBorder="1" applyAlignment="1">
      <alignment horizontal="right"/>
    </xf>
    <xf numFmtId="0" fontId="4" fillId="0" borderId="8" xfId="0" applyFont="1" applyBorder="1" applyAlignment="1">
      <alignment horizontal="right"/>
    </xf>
    <xf numFmtId="0" fontId="12" fillId="0" borderId="8" xfId="0" applyFont="1" applyBorder="1" applyAlignment="1">
      <alignment horizontal="right"/>
    </xf>
    <xf numFmtId="0" fontId="12" fillId="0" borderId="8" xfId="0" applyFont="1" applyBorder="1" applyAlignment="1">
      <alignment horizontal="left" wrapText="1"/>
    </xf>
    <xf numFmtId="3" fontId="12" fillId="0" borderId="8" xfId="0" applyNumberFormat="1" applyFont="1" applyBorder="1" applyAlignment="1">
      <alignment/>
    </xf>
    <xf numFmtId="4" fontId="12" fillId="0" borderId="8" xfId="0" applyNumberFormat="1" applyFont="1" applyBorder="1" applyAlignment="1">
      <alignment/>
    </xf>
    <xf numFmtId="3" fontId="12" fillId="0" borderId="15" xfId="0" applyNumberFormat="1" applyFont="1" applyBorder="1" applyAlignment="1">
      <alignment/>
    </xf>
    <xf numFmtId="3" fontId="10" fillId="3" borderId="12" xfId="0" applyNumberFormat="1" applyFont="1" applyFill="1" applyBorder="1" applyAlignment="1">
      <alignment horizontal="right"/>
    </xf>
    <xf numFmtId="4" fontId="10" fillId="3" borderId="12" xfId="0" applyNumberFormat="1" applyFont="1" applyFill="1" applyBorder="1" applyAlignment="1">
      <alignment horizontal="right"/>
    </xf>
    <xf numFmtId="4" fontId="10" fillId="3" borderId="21" xfId="0" applyNumberFormat="1" applyFont="1" applyFill="1" applyBorder="1" applyAlignment="1">
      <alignment horizontal="right"/>
    </xf>
    <xf numFmtId="4" fontId="10" fillId="4" borderId="1" xfId="0" applyNumberFormat="1" applyFont="1" applyFill="1" applyBorder="1" applyAlignment="1">
      <alignment horizontal="center"/>
    </xf>
    <xf numFmtId="0" fontId="3" fillId="0" borderId="0" xfId="0" applyFont="1" applyBorder="1" applyAlignment="1" applyProtection="1">
      <alignment vertical="center"/>
      <protection/>
    </xf>
    <xf numFmtId="0" fontId="9" fillId="2" borderId="1" xfId="0" applyFont="1" applyFill="1" applyBorder="1" applyAlignment="1">
      <alignment horizontal="right"/>
    </xf>
    <xf numFmtId="3" fontId="9" fillId="2" borderId="1" xfId="0" applyNumberFormat="1" applyFont="1" applyFill="1" applyBorder="1" applyAlignment="1">
      <alignment horizontal="right"/>
    </xf>
    <xf numFmtId="4" fontId="9" fillId="2" borderId="1" xfId="0" applyNumberFormat="1" applyFont="1" applyFill="1" applyBorder="1" applyAlignment="1">
      <alignment horizontal="right"/>
    </xf>
    <xf numFmtId="0" fontId="11" fillId="8" borderId="1" xfId="0" applyFont="1" applyFill="1" applyBorder="1" applyAlignment="1">
      <alignment/>
    </xf>
    <xf numFmtId="0" fontId="4" fillId="8" borderId="1" xfId="0" applyFont="1" applyFill="1" applyBorder="1" applyAlignment="1">
      <alignment/>
    </xf>
    <xf numFmtId="3" fontId="4" fillId="8" borderId="1" xfId="0" applyNumberFormat="1" applyFont="1" applyFill="1" applyBorder="1" applyAlignment="1">
      <alignment/>
    </xf>
    <xf numFmtId="4" fontId="4" fillId="8" borderId="1" xfId="0" applyNumberFormat="1" applyFont="1" applyFill="1" applyBorder="1" applyAlignment="1">
      <alignment/>
    </xf>
    <xf numFmtId="10" fontId="4" fillId="8" borderId="1" xfId="0" applyNumberFormat="1" applyFont="1" applyFill="1" applyBorder="1" applyAlignment="1">
      <alignment/>
    </xf>
    <xf numFmtId="3" fontId="19" fillId="6" borderId="1" xfId="0" applyNumberFormat="1" applyFont="1" applyFill="1" applyBorder="1" applyAlignment="1">
      <alignment/>
    </xf>
    <xf numFmtId="4" fontId="19" fillId="6" borderId="1" xfId="0" applyNumberFormat="1" applyFont="1" applyFill="1" applyBorder="1" applyAlignment="1">
      <alignment/>
    </xf>
    <xf numFmtId="0" fontId="4" fillId="8" borderId="3" xfId="0" applyFont="1" applyFill="1" applyBorder="1" applyAlignment="1">
      <alignment horizontal="right"/>
    </xf>
    <xf numFmtId="10" fontId="4" fillId="8" borderId="4" xfId="0" applyNumberFormat="1" applyFont="1" applyFill="1" applyBorder="1" applyAlignment="1">
      <alignment/>
    </xf>
    <xf numFmtId="0" fontId="0" fillId="6" borderId="3" xfId="0" applyFill="1" applyBorder="1" applyAlignment="1">
      <alignment horizontal="right"/>
    </xf>
    <xf numFmtId="10" fontId="18" fillId="6" borderId="13" xfId="0" applyNumberFormat="1" applyFont="1" applyFill="1" applyBorder="1" applyAlignment="1">
      <alignment/>
    </xf>
    <xf numFmtId="10" fontId="18" fillId="6" borderId="14" xfId="0" applyNumberFormat="1" applyFont="1" applyFill="1" applyBorder="1" applyAlignment="1">
      <alignment/>
    </xf>
    <xf numFmtId="0" fontId="12" fillId="0" borderId="0" xfId="0" applyFont="1" applyBorder="1" applyAlignment="1">
      <alignment horizontal="center"/>
    </xf>
    <xf numFmtId="49" fontId="12" fillId="5" borderId="2" xfId="0" applyNumberFormat="1" applyFont="1" applyFill="1" applyBorder="1" applyAlignment="1">
      <alignment horizontal="center"/>
    </xf>
    <xf numFmtId="49" fontId="12" fillId="5" borderId="13" xfId="0" applyNumberFormat="1" applyFont="1" applyFill="1" applyBorder="1" applyAlignment="1">
      <alignment/>
    </xf>
    <xf numFmtId="0" fontId="4" fillId="5" borderId="13" xfId="0" applyFont="1" applyFill="1" applyBorder="1" applyAlignment="1">
      <alignment horizontal="center" wrapText="1"/>
    </xf>
    <xf numFmtId="3" fontId="10" fillId="5" borderId="13" xfId="0" applyNumberFormat="1" applyFont="1" applyFill="1" applyBorder="1" applyAlignment="1">
      <alignment/>
    </xf>
    <xf numFmtId="4" fontId="10" fillId="5" borderId="13" xfId="0" applyNumberFormat="1" applyFont="1" applyFill="1" applyBorder="1" applyAlignment="1">
      <alignment/>
    </xf>
    <xf numFmtId="10" fontId="10" fillId="5" borderId="13" xfId="0" applyNumberFormat="1" applyFont="1" applyFill="1" applyBorder="1" applyAlignment="1">
      <alignment/>
    </xf>
    <xf numFmtId="0" fontId="12" fillId="2" borderId="22" xfId="0" applyFont="1" applyFill="1" applyBorder="1" applyAlignment="1">
      <alignment/>
    </xf>
    <xf numFmtId="4" fontId="10" fillId="3" borderId="4" xfId="0" applyNumberFormat="1" applyFont="1" applyFill="1" applyBorder="1" applyAlignment="1">
      <alignment horizontal="right"/>
    </xf>
    <xf numFmtId="0" fontId="12" fillId="0" borderId="23" xfId="0" applyFont="1" applyBorder="1" applyAlignment="1">
      <alignment/>
    </xf>
    <xf numFmtId="4" fontId="10" fillId="6" borderId="14" xfId="0" applyNumberFormat="1" applyFont="1" applyFill="1" applyBorder="1" applyAlignment="1">
      <alignment horizontal="right"/>
    </xf>
    <xf numFmtId="0" fontId="12" fillId="0" borderId="16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2" fillId="0" borderId="0" xfId="0" applyFont="1" applyAlignment="1">
      <alignment horizontal="right" wrapText="1"/>
    </xf>
    <xf numFmtId="0" fontId="4" fillId="0" borderId="27" xfId="0" applyFont="1" applyBorder="1" applyAlignment="1">
      <alignment horizontal="center" vertical="center" wrapText="1"/>
    </xf>
    <xf numFmtId="0" fontId="10" fillId="8" borderId="4" xfId="0" applyFont="1" applyFill="1" applyBorder="1" applyAlignment="1">
      <alignment horizontal="center"/>
    </xf>
    <xf numFmtId="0" fontId="12" fillId="0" borderId="8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/>
    </xf>
    <xf numFmtId="0" fontId="15" fillId="8" borderId="4" xfId="0" applyFont="1" applyFill="1" applyBorder="1" applyAlignment="1">
      <alignment horizontal="center" wrapText="1"/>
    </xf>
    <xf numFmtId="0" fontId="10" fillId="8" borderId="1" xfId="0" applyFont="1" applyFill="1" applyBorder="1" applyAlignment="1">
      <alignment horizontal="center"/>
    </xf>
    <xf numFmtId="0" fontId="15" fillId="8" borderId="1" xfId="0" applyFont="1" applyFill="1" applyBorder="1" applyAlignment="1">
      <alignment horizontal="center" wrapText="1"/>
    </xf>
    <xf numFmtId="0" fontId="10" fillId="8" borderId="7" xfId="0" applyFont="1" applyFill="1" applyBorder="1" applyAlignment="1">
      <alignment horizontal="center" vertical="center" wrapText="1"/>
    </xf>
    <xf numFmtId="0" fontId="7" fillId="8" borderId="5" xfId="0" applyFont="1" applyFill="1" applyBorder="1" applyAlignment="1">
      <alignment horizontal="center" vertical="center" wrapText="1"/>
    </xf>
    <xf numFmtId="0" fontId="7" fillId="8" borderId="3" xfId="0" applyFont="1" applyFill="1" applyBorder="1" applyAlignment="1">
      <alignment horizontal="center" vertical="center" wrapText="1"/>
    </xf>
    <xf numFmtId="0" fontId="15" fillId="8" borderId="6" xfId="0" applyFont="1" applyFill="1" applyBorder="1" applyAlignment="1">
      <alignment horizontal="center" vertical="center" wrapText="1"/>
    </xf>
    <xf numFmtId="0" fontId="15" fillId="8" borderId="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10" fillId="8" borderId="6" xfId="0" applyFont="1" applyFill="1" applyBorder="1" applyAlignment="1">
      <alignment horizontal="center" vertical="center"/>
    </xf>
    <xf numFmtId="0" fontId="10" fillId="8" borderId="1" xfId="0" applyFont="1" applyFill="1" applyBorder="1" applyAlignment="1">
      <alignment horizontal="center" vertical="center"/>
    </xf>
    <xf numFmtId="0" fontId="10" fillId="8" borderId="6" xfId="0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vertical="center" wrapText="1"/>
    </xf>
    <xf numFmtId="0" fontId="14" fillId="8" borderId="1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/>
    </xf>
    <xf numFmtId="0" fontId="14" fillId="8" borderId="6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left" wrapText="1"/>
    </xf>
    <xf numFmtId="3" fontId="4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10" fontId="4" fillId="0" borderId="4" xfId="19" applyNumberFormat="1" applyFont="1" applyBorder="1" applyAlignment="1">
      <alignment horizontal="right" wrapText="1"/>
    </xf>
    <xf numFmtId="49" fontId="12" fillId="0" borderId="1" xfId="0" applyNumberFormat="1" applyFont="1" applyBorder="1" applyAlignment="1">
      <alignment/>
    </xf>
    <xf numFmtId="0" fontId="18" fillId="6" borderId="1" xfId="0" applyFont="1" applyFill="1" applyBorder="1" applyAlignment="1">
      <alignment/>
    </xf>
    <xf numFmtId="49" fontId="18" fillId="6" borderId="13" xfId="0" applyNumberFormat="1" applyFont="1" applyFill="1" applyBorder="1" applyAlignment="1">
      <alignment horizontal="left"/>
    </xf>
    <xf numFmtId="49" fontId="10" fillId="6" borderId="1" xfId="0" applyNumberFormat="1" applyFont="1" applyFill="1" applyBorder="1" applyAlignment="1">
      <alignment horizontal="left"/>
    </xf>
    <xf numFmtId="49" fontId="12" fillId="0" borderId="1" xfId="0" applyNumberFormat="1" applyFont="1" applyBorder="1" applyAlignment="1">
      <alignment horizontal="left" wrapText="1"/>
    </xf>
    <xf numFmtId="49" fontId="19" fillId="6" borderId="1" xfId="0" applyNumberFormat="1" applyFont="1" applyFill="1" applyBorder="1" applyAlignment="1">
      <alignment horizontal="left"/>
    </xf>
    <xf numFmtId="49" fontId="12" fillId="0" borderId="1" xfId="0" applyNumberFormat="1" applyFont="1" applyBorder="1" applyAlignment="1">
      <alignment horizontal="left"/>
    </xf>
    <xf numFmtId="0" fontId="7" fillId="7" borderId="7" xfId="0" applyFont="1" applyFill="1" applyBorder="1" applyAlignment="1" applyProtection="1">
      <alignment horizontal="center" vertical="center" wrapText="1"/>
      <protection/>
    </xf>
    <xf numFmtId="0" fontId="7" fillId="7" borderId="4" xfId="0" applyFont="1" applyFill="1" applyBorder="1" applyAlignment="1" applyProtection="1">
      <alignment horizontal="center" vertical="center" wrapText="1"/>
      <protection/>
    </xf>
    <xf numFmtId="0" fontId="7" fillId="7" borderId="6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7" fillId="7" borderId="5" xfId="0" applyFont="1" applyFill="1" applyBorder="1" applyAlignment="1" applyProtection="1">
      <alignment horizontal="center" vertical="center"/>
      <protection/>
    </xf>
    <xf numFmtId="0" fontId="7" fillId="7" borderId="3" xfId="0" applyFont="1" applyFill="1" applyBorder="1" applyAlignment="1" applyProtection="1">
      <alignment horizontal="center" vertical="center"/>
      <protection/>
    </xf>
    <xf numFmtId="0" fontId="7" fillId="7" borderId="1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 wrapText="1"/>
    </xf>
    <xf numFmtId="0" fontId="10" fillId="4" borderId="16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10" fillId="4" borderId="19" xfId="0" applyFont="1" applyFill="1" applyBorder="1" applyAlignment="1">
      <alignment horizontal="center" vertical="center" wrapText="1"/>
    </xf>
    <xf numFmtId="0" fontId="10" fillId="4" borderId="17" xfId="0" applyFont="1" applyFill="1" applyBorder="1" applyAlignment="1">
      <alignment horizontal="center" vertical="center" wrapText="1"/>
    </xf>
    <xf numFmtId="0" fontId="10" fillId="4" borderId="19" xfId="0" applyFont="1" applyFill="1" applyBorder="1" applyAlignment="1">
      <alignment horizontal="center"/>
    </xf>
    <xf numFmtId="0" fontId="10" fillId="4" borderId="25" xfId="0" applyFont="1" applyFill="1" applyBorder="1" applyAlignment="1">
      <alignment horizontal="center"/>
    </xf>
    <xf numFmtId="0" fontId="10" fillId="4" borderId="17" xfId="0" applyFont="1" applyFill="1" applyBorder="1" applyAlignment="1">
      <alignment horizontal="center"/>
    </xf>
    <xf numFmtId="41" fontId="12" fillId="0" borderId="8" xfId="0" applyNumberFormat="1" applyFont="1" applyBorder="1" applyAlignment="1">
      <alignment horizontal="center" vertical="center" wrapText="1"/>
    </xf>
    <xf numFmtId="41" fontId="12" fillId="0" borderId="16" xfId="0" applyNumberFormat="1" applyFont="1" applyBorder="1" applyAlignment="1">
      <alignment horizontal="center" vertical="center" wrapText="1"/>
    </xf>
    <xf numFmtId="41" fontId="12" fillId="0" borderId="9" xfId="0" applyNumberFormat="1" applyFont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/>
    </xf>
    <xf numFmtId="0" fontId="10" fillId="4" borderId="16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4" fontId="10" fillId="4" borderId="19" xfId="0" applyNumberFormat="1" applyFont="1" applyFill="1" applyBorder="1" applyAlignment="1">
      <alignment horizontal="right"/>
    </xf>
    <xf numFmtId="4" fontId="10" fillId="4" borderId="17" xfId="0" applyNumberFormat="1" applyFont="1" applyFill="1" applyBorder="1" applyAlignment="1">
      <alignment horizontal="right"/>
    </xf>
    <xf numFmtId="0" fontId="12" fillId="0" borderId="0" xfId="0" applyFont="1" applyAlignment="1">
      <alignment wrapText="1"/>
    </xf>
    <xf numFmtId="0" fontId="12" fillId="0" borderId="28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0" fillId="0" borderId="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2" fillId="0" borderId="0" xfId="0" applyFont="1" applyBorder="1" applyAlignment="1">
      <alignment horizontal="left"/>
    </xf>
    <xf numFmtId="0" fontId="10" fillId="5" borderId="19" xfId="0" applyFont="1" applyFill="1" applyBorder="1" applyAlignment="1">
      <alignment horizontal="center"/>
    </xf>
    <xf numFmtId="0" fontId="10" fillId="5" borderId="25" xfId="0" applyFont="1" applyFill="1" applyBorder="1" applyAlignment="1">
      <alignment horizontal="center"/>
    </xf>
    <xf numFmtId="0" fontId="10" fillId="5" borderId="17" xfId="0" applyFont="1" applyFill="1" applyBorder="1" applyAlignment="1">
      <alignment horizontal="center"/>
    </xf>
    <xf numFmtId="0" fontId="10" fillId="5" borderId="29" xfId="0" applyFont="1" applyFill="1" applyBorder="1" applyAlignment="1">
      <alignment horizontal="center" vertical="center"/>
    </xf>
    <xf numFmtId="0" fontId="10" fillId="5" borderId="16" xfId="0" applyFont="1" applyFill="1" applyBorder="1" applyAlignment="1">
      <alignment horizontal="center" vertical="center"/>
    </xf>
    <xf numFmtId="0" fontId="10" fillId="5" borderId="9" xfId="0" applyFont="1" applyFill="1" applyBorder="1" applyAlignment="1">
      <alignment horizontal="center" vertical="center"/>
    </xf>
    <xf numFmtId="0" fontId="10" fillId="5" borderId="8" xfId="0" applyFont="1" applyFill="1" applyBorder="1" applyAlignment="1">
      <alignment horizontal="center" vertical="center" wrapText="1"/>
    </xf>
    <xf numFmtId="0" fontId="10" fillId="5" borderId="9" xfId="0" applyFont="1" applyFill="1" applyBorder="1" applyAlignment="1">
      <alignment horizontal="center" vertical="center" wrapText="1"/>
    </xf>
    <xf numFmtId="0" fontId="10" fillId="5" borderId="30" xfId="0" applyFont="1" applyFill="1" applyBorder="1" applyAlignment="1">
      <alignment horizontal="center" vertical="center" wrapText="1"/>
    </xf>
    <xf numFmtId="0" fontId="10" fillId="5" borderId="22" xfId="0" applyFont="1" applyFill="1" applyBorder="1" applyAlignment="1">
      <alignment horizontal="center" vertical="center" wrapText="1"/>
    </xf>
    <xf numFmtId="0" fontId="10" fillId="5" borderId="23" xfId="0" applyFont="1" applyFill="1" applyBorder="1" applyAlignment="1">
      <alignment horizontal="center" vertical="center" wrapText="1"/>
    </xf>
    <xf numFmtId="0" fontId="10" fillId="5" borderId="31" xfId="0" applyFont="1" applyFill="1" applyBorder="1" applyAlignment="1">
      <alignment horizontal="center" vertical="center" wrapText="1"/>
    </xf>
    <xf numFmtId="0" fontId="10" fillId="5" borderId="32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/>
    </xf>
    <xf numFmtId="0" fontId="10" fillId="5" borderId="6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wrapText="1"/>
    </xf>
    <xf numFmtId="0" fontId="10" fillId="5" borderId="33" xfId="0" applyFont="1" applyFill="1" applyBorder="1" applyAlignment="1">
      <alignment horizontal="center"/>
    </xf>
    <xf numFmtId="0" fontId="10" fillId="5" borderId="34" xfId="0" applyFont="1" applyFill="1" applyBorder="1" applyAlignment="1">
      <alignment horizontal="center"/>
    </xf>
    <xf numFmtId="0" fontId="10" fillId="5" borderId="35" xfId="0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4" fillId="4" borderId="36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4" fillId="4" borderId="37" xfId="0" applyFont="1" applyFill="1" applyBorder="1" applyAlignment="1">
      <alignment horizontal="center" vertical="center" wrapText="1"/>
    </xf>
    <xf numFmtId="0" fontId="4" fillId="4" borderId="38" xfId="0" applyFont="1" applyFill="1" applyBorder="1" applyAlignment="1">
      <alignment horizontal="center" vertical="center" wrapText="1"/>
    </xf>
    <xf numFmtId="0" fontId="4" fillId="4" borderId="39" xfId="0" applyFont="1" applyFill="1" applyBorder="1" applyAlignment="1">
      <alignment horizontal="center" vertical="center" wrapText="1"/>
    </xf>
    <xf numFmtId="0" fontId="4" fillId="4" borderId="30" xfId="0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center" vertical="center"/>
    </xf>
    <xf numFmtId="0" fontId="4" fillId="4" borderId="29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0" fillId="0" borderId="9" xfId="0" applyBorder="1" applyAlignment="1">
      <alignment/>
    </xf>
    <xf numFmtId="0" fontId="12" fillId="0" borderId="1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3" fontId="12" fillId="5" borderId="19" xfId="0" applyNumberFormat="1" applyFont="1" applyFill="1" applyBorder="1" applyAlignment="1">
      <alignment horizontal="left"/>
    </xf>
    <xf numFmtId="3" fontId="12" fillId="5" borderId="25" xfId="0" applyNumberFormat="1" applyFont="1" applyFill="1" applyBorder="1" applyAlignment="1">
      <alignment horizontal="left"/>
    </xf>
    <xf numFmtId="3" fontId="12" fillId="5" borderId="26" xfId="0" applyNumberFormat="1" applyFont="1" applyFill="1" applyBorder="1" applyAlignment="1">
      <alignment horizontal="left"/>
    </xf>
    <xf numFmtId="3" fontId="12" fillId="2" borderId="19" xfId="0" applyNumberFormat="1" applyFont="1" applyFill="1" applyBorder="1" applyAlignment="1">
      <alignment horizontal="left"/>
    </xf>
    <xf numFmtId="3" fontId="12" fillId="2" borderId="25" xfId="0" applyNumberFormat="1" applyFont="1" applyFill="1" applyBorder="1" applyAlignment="1">
      <alignment horizontal="left"/>
    </xf>
    <xf numFmtId="3" fontId="12" fillId="2" borderId="26" xfId="0" applyNumberFormat="1" applyFont="1" applyFill="1" applyBorder="1" applyAlignment="1">
      <alignment horizontal="left"/>
    </xf>
    <xf numFmtId="3" fontId="12" fillId="0" borderId="19" xfId="0" applyNumberFormat="1" applyFont="1" applyBorder="1" applyAlignment="1">
      <alignment horizontal="left"/>
    </xf>
    <xf numFmtId="3" fontId="12" fillId="0" borderId="25" xfId="0" applyNumberFormat="1" applyFont="1" applyBorder="1" applyAlignment="1">
      <alignment horizontal="left"/>
    </xf>
    <xf numFmtId="3" fontId="12" fillId="0" borderId="26" xfId="0" applyNumberFormat="1" applyFont="1" applyBorder="1" applyAlignment="1">
      <alignment horizontal="left"/>
    </xf>
    <xf numFmtId="3" fontId="12" fillId="5" borderId="1" xfId="0" applyNumberFormat="1" applyFont="1" applyFill="1" applyBorder="1" applyAlignment="1">
      <alignment horizontal="left"/>
    </xf>
    <xf numFmtId="3" fontId="12" fillId="5" borderId="4" xfId="0" applyNumberFormat="1" applyFont="1" applyFill="1" applyBorder="1" applyAlignment="1">
      <alignment horizontal="left"/>
    </xf>
    <xf numFmtId="3" fontId="12" fillId="0" borderId="19" xfId="0" applyNumberFormat="1" applyFont="1" applyBorder="1" applyAlignment="1">
      <alignment horizontal="left" wrapText="1"/>
    </xf>
    <xf numFmtId="3" fontId="12" fillId="0" borderId="25" xfId="0" applyNumberFormat="1" applyFont="1" applyBorder="1" applyAlignment="1">
      <alignment horizontal="left" wrapText="1"/>
    </xf>
    <xf numFmtId="3" fontId="12" fillId="0" borderId="26" xfId="0" applyNumberFormat="1" applyFont="1" applyBorder="1" applyAlignment="1">
      <alignment horizontal="left" wrapText="1"/>
    </xf>
    <xf numFmtId="3" fontId="12" fillId="0" borderId="1" xfId="0" applyNumberFormat="1" applyFont="1" applyBorder="1" applyAlignment="1">
      <alignment horizontal="left"/>
    </xf>
    <xf numFmtId="3" fontId="12" fillId="0" borderId="4" xfId="0" applyNumberFormat="1" applyFont="1" applyBorder="1" applyAlignment="1">
      <alignment horizontal="left"/>
    </xf>
    <xf numFmtId="3" fontId="12" fillId="5" borderId="19" xfId="0" applyNumberFormat="1" applyFont="1" applyFill="1" applyBorder="1" applyAlignment="1">
      <alignment horizontal="left" wrapText="1"/>
    </xf>
    <xf numFmtId="3" fontId="12" fillId="5" borderId="25" xfId="0" applyNumberFormat="1" applyFont="1" applyFill="1" applyBorder="1" applyAlignment="1">
      <alignment horizontal="left" wrapText="1"/>
    </xf>
    <xf numFmtId="3" fontId="12" fillId="5" borderId="26" xfId="0" applyNumberFormat="1" applyFont="1" applyFill="1" applyBorder="1" applyAlignment="1">
      <alignment horizontal="left" wrapText="1"/>
    </xf>
    <xf numFmtId="3" fontId="12" fillId="2" borderId="19" xfId="0" applyNumberFormat="1" applyFont="1" applyFill="1" applyBorder="1" applyAlignment="1">
      <alignment horizontal="left"/>
    </xf>
    <xf numFmtId="3" fontId="12" fillId="2" borderId="25" xfId="0" applyNumberFormat="1" applyFont="1" applyFill="1" applyBorder="1" applyAlignment="1">
      <alignment horizontal="left"/>
    </xf>
    <xf numFmtId="3" fontId="12" fillId="2" borderId="26" xfId="0" applyNumberFormat="1" applyFont="1" applyFill="1" applyBorder="1" applyAlignment="1">
      <alignment horizontal="left"/>
    </xf>
    <xf numFmtId="0" fontId="10" fillId="4" borderId="29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10" fillId="4" borderId="37" xfId="0" applyFont="1" applyFill="1" applyBorder="1" applyAlignment="1">
      <alignment horizontal="center"/>
    </xf>
    <xf numFmtId="0" fontId="10" fillId="4" borderId="40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4" borderId="30" xfId="0" applyFont="1" applyFill="1" applyBorder="1" applyAlignment="1">
      <alignment horizontal="center" vertical="center"/>
    </xf>
    <xf numFmtId="0" fontId="10" fillId="4" borderId="22" xfId="0" applyFont="1" applyFill="1" applyBorder="1" applyAlignment="1">
      <alignment horizontal="center" vertical="center"/>
    </xf>
    <xf numFmtId="0" fontId="10" fillId="4" borderId="23" xfId="0" applyFont="1" applyFill="1" applyBorder="1" applyAlignment="1">
      <alignment horizontal="center" vertical="center"/>
    </xf>
    <xf numFmtId="0" fontId="10" fillId="4" borderId="25" xfId="0" applyFont="1" applyFill="1" applyBorder="1" applyAlignment="1">
      <alignment horizontal="center" vertical="center" wrapText="1"/>
    </xf>
    <xf numFmtId="0" fontId="10" fillId="4" borderId="26" xfId="0" applyFont="1" applyFill="1" applyBorder="1" applyAlignment="1">
      <alignment horizontal="center" vertical="center" wrapText="1"/>
    </xf>
    <xf numFmtId="0" fontId="10" fillId="4" borderId="19" xfId="0" applyFont="1" applyFill="1" applyBorder="1" applyAlignment="1">
      <alignment horizontal="center" wrapText="1"/>
    </xf>
    <xf numFmtId="0" fontId="10" fillId="4" borderId="25" xfId="0" applyFont="1" applyFill="1" applyBorder="1" applyAlignment="1">
      <alignment horizontal="center" wrapText="1"/>
    </xf>
    <xf numFmtId="0" fontId="10" fillId="4" borderId="17" xfId="0" applyFont="1" applyFill="1" applyBorder="1" applyAlignment="1">
      <alignment horizontal="center" wrapText="1"/>
    </xf>
    <xf numFmtId="0" fontId="10" fillId="4" borderId="38" xfId="0" applyFont="1" applyFill="1" applyBorder="1" applyAlignment="1">
      <alignment horizontal="center"/>
    </xf>
    <xf numFmtId="0" fontId="10" fillId="4" borderId="39" xfId="0" applyFont="1" applyFill="1" applyBorder="1" applyAlignment="1">
      <alignment horizontal="center"/>
    </xf>
    <xf numFmtId="0" fontId="10" fillId="4" borderId="26" xfId="0" applyFont="1" applyFill="1" applyBorder="1" applyAlignment="1">
      <alignment horizontal="center"/>
    </xf>
    <xf numFmtId="0" fontId="12" fillId="0" borderId="0" xfId="0" applyFont="1" applyAlignment="1">
      <alignment horizontal="right" wrapText="1"/>
    </xf>
    <xf numFmtId="0" fontId="7" fillId="0" borderId="0" xfId="0" applyFont="1" applyAlignment="1">
      <alignment horizontal="center" wrapText="1"/>
    </xf>
    <xf numFmtId="3" fontId="7" fillId="3" borderId="36" xfId="0" applyNumberFormat="1" applyFont="1" applyFill="1" applyBorder="1" applyAlignment="1">
      <alignment horizontal="center"/>
    </xf>
    <xf numFmtId="3" fontId="7" fillId="3" borderId="12" xfId="0" applyNumberFormat="1" applyFont="1" applyFill="1" applyBorder="1" applyAlignment="1">
      <alignment horizontal="center"/>
    </xf>
    <xf numFmtId="0" fontId="10" fillId="6" borderId="7" xfId="0" applyFont="1" applyFill="1" applyBorder="1" applyAlignment="1">
      <alignment horizontal="center" wrapText="1"/>
    </xf>
    <xf numFmtId="0" fontId="10" fillId="6" borderId="4" xfId="0" applyFont="1" applyFill="1" applyBorder="1" applyAlignment="1">
      <alignment horizontal="center" wrapText="1"/>
    </xf>
    <xf numFmtId="0" fontId="7" fillId="6" borderId="6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/>
    </xf>
    <xf numFmtId="0" fontId="7" fillId="6" borderId="6" xfId="0" applyFont="1" applyFill="1" applyBorder="1" applyAlignment="1">
      <alignment horizontal="center"/>
    </xf>
    <xf numFmtId="0" fontId="10" fillId="6" borderId="6" xfId="0" applyFont="1" applyFill="1" applyBorder="1" applyAlignment="1">
      <alignment horizontal="center" wrapText="1"/>
    </xf>
    <xf numFmtId="0" fontId="10" fillId="6" borderId="1" xfId="0" applyFont="1" applyFill="1" applyBorder="1" applyAlignment="1">
      <alignment horizontal="center" wrapText="1"/>
    </xf>
    <xf numFmtId="0" fontId="7" fillId="6" borderId="1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/>
    </xf>
    <xf numFmtId="3" fontId="4" fillId="3" borderId="1" xfId="0" applyNumberFormat="1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0" fillId="6" borderId="6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10" fillId="6" borderId="6" xfId="0" applyFont="1" applyFill="1" applyBorder="1" applyAlignment="1">
      <alignment horizontal="center" vertical="center"/>
    </xf>
    <xf numFmtId="3" fontId="4" fillId="3" borderId="1" xfId="0" applyNumberFormat="1" applyFont="1" applyFill="1" applyBorder="1" applyAlignment="1">
      <alignment horizontal="left"/>
    </xf>
    <xf numFmtId="0" fontId="10" fillId="6" borderId="29" xfId="0" applyFont="1" applyFill="1" applyBorder="1" applyAlignment="1">
      <alignment horizontal="center" vertical="center" wrapText="1"/>
    </xf>
    <xf numFmtId="0" fontId="10" fillId="6" borderId="16" xfId="0" applyFont="1" applyFill="1" applyBorder="1" applyAlignment="1">
      <alignment horizontal="center" vertical="center" wrapText="1"/>
    </xf>
    <xf numFmtId="0" fontId="10" fillId="6" borderId="9" xfId="0" applyFont="1" applyFill="1" applyBorder="1" applyAlignment="1">
      <alignment horizontal="center" vertical="center" wrapText="1"/>
    </xf>
    <xf numFmtId="0" fontId="10" fillId="6" borderId="4" xfId="0" applyFont="1" applyFill="1" applyBorder="1" applyAlignment="1">
      <alignment horizontal="center" vertical="center"/>
    </xf>
    <xf numFmtId="0" fontId="4" fillId="3" borderId="36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center" vertical="center"/>
    </xf>
    <xf numFmtId="0" fontId="10" fillId="6" borderId="7" xfId="0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10" fillId="4" borderId="6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 vertical="top" wrapText="1"/>
    </xf>
    <xf numFmtId="0" fontId="7" fillId="0" borderId="0" xfId="0" applyFont="1" applyBorder="1" applyAlignment="1">
      <alignment horizontal="center" wrapText="1"/>
    </xf>
    <xf numFmtId="0" fontId="4" fillId="4" borderId="5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10" fillId="4" borderId="7" xfId="0" applyFont="1" applyFill="1" applyBorder="1" applyAlignment="1">
      <alignment horizontal="center" vertical="center"/>
    </xf>
    <xf numFmtId="0" fontId="12" fillId="0" borderId="0" xfId="0" applyFont="1" applyAlignment="1">
      <alignment horizontal="left" vertical="top" wrapText="1"/>
    </xf>
    <xf numFmtId="0" fontId="4" fillId="5" borderId="6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center" wrapText="1"/>
    </xf>
    <xf numFmtId="0" fontId="4" fillId="5" borderId="6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29" xfId="0" applyFont="1" applyFill="1" applyBorder="1" applyAlignment="1">
      <alignment horizontal="center" wrapText="1"/>
    </xf>
    <xf numFmtId="0" fontId="4" fillId="5" borderId="9" xfId="0" applyFont="1" applyFill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12" fillId="0" borderId="41" xfId="0" applyFont="1" applyBorder="1" applyAlignment="1">
      <alignment horizontal="center"/>
    </xf>
    <xf numFmtId="0" fontId="4" fillId="5" borderId="5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10" fillId="5" borderId="2" xfId="0" applyFont="1" applyFill="1" applyBorder="1" applyAlignment="1">
      <alignment horizontal="center" vertical="center"/>
    </xf>
    <xf numFmtId="0" fontId="10" fillId="5" borderId="13" xfId="0" applyFont="1" applyFill="1" applyBorder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7" fillId="5" borderId="6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7" fillId="5" borderId="6" xfId="0" applyFont="1" applyFill="1" applyBorder="1" applyAlignment="1">
      <alignment horizontal="center" wrapText="1"/>
    </xf>
    <xf numFmtId="0" fontId="7" fillId="5" borderId="7" xfId="0" applyFont="1" applyFill="1" applyBorder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2" fillId="0" borderId="0" xfId="0" applyFont="1" applyAlignment="1">
      <alignment horizontal="right" shrinkToFit="1"/>
    </xf>
    <xf numFmtId="0" fontId="0" fillId="0" borderId="0" xfId="0" applyFont="1" applyAlignment="1">
      <alignment horizontal="center" shrinkToFi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7"/>
  <sheetViews>
    <sheetView workbookViewId="0" topLeftCell="A18">
      <selection activeCell="F14" sqref="F14"/>
    </sheetView>
  </sheetViews>
  <sheetFormatPr defaultColWidth="9.00390625" defaultRowHeight="12.75"/>
  <cols>
    <col min="1" max="1" width="40.875" style="0" customWidth="1"/>
    <col min="2" max="2" width="18.375" style="0" customWidth="1"/>
    <col min="3" max="3" width="17.625" style="0" customWidth="1"/>
    <col min="4" max="4" width="11.25390625" style="263" customWidth="1"/>
  </cols>
  <sheetData>
    <row r="1" ht="12" customHeight="1"/>
    <row r="2" ht="14.25" customHeight="1">
      <c r="C2" t="s">
        <v>454</v>
      </c>
    </row>
    <row r="3" spans="1:4" ht="69.75" customHeight="1" thickBot="1">
      <c r="A3" s="777" t="s">
        <v>604</v>
      </c>
      <c r="B3" s="777"/>
      <c r="C3" s="777"/>
      <c r="D3" s="777"/>
    </row>
    <row r="4" spans="1:4" ht="42.75" customHeight="1">
      <c r="A4" s="264" t="s">
        <v>434</v>
      </c>
      <c r="B4" s="265" t="s">
        <v>602</v>
      </c>
      <c r="C4" s="265" t="s">
        <v>603</v>
      </c>
      <c r="D4" s="266" t="s">
        <v>455</v>
      </c>
    </row>
    <row r="5" spans="1:4" ht="12.75">
      <c r="A5" s="9">
        <v>1</v>
      </c>
      <c r="B5" s="2">
        <v>2</v>
      </c>
      <c r="C5" s="2">
        <v>3</v>
      </c>
      <c r="D5" s="267">
        <v>4</v>
      </c>
    </row>
    <row r="6" spans="1:4" ht="12.75">
      <c r="A6" s="778" t="s">
        <v>456</v>
      </c>
      <c r="B6" s="779">
        <f>'Z 1. 1'!F68</f>
        <v>2734161</v>
      </c>
      <c r="C6" s="780">
        <f>'Z 1. 1'!G68</f>
        <v>1108743.1</v>
      </c>
      <c r="D6" s="781">
        <f>C6/B6</f>
        <v>0.40551492761399205</v>
      </c>
    </row>
    <row r="7" spans="1:4" ht="12.75">
      <c r="A7" s="778"/>
      <c r="B7" s="779"/>
      <c r="C7" s="780"/>
      <c r="D7" s="781"/>
    </row>
    <row r="8" spans="1:4" ht="16.5" customHeight="1">
      <c r="A8" s="77" t="s">
        <v>457</v>
      </c>
      <c r="B8" s="171">
        <f>B9+B10</f>
        <v>1414722</v>
      </c>
      <c r="C8" s="223">
        <f>C9+C10</f>
        <v>860292.5800000001</v>
      </c>
      <c r="D8" s="268">
        <f aca="true" t="shared" si="0" ref="D8:D23">C8/B8</f>
        <v>0.6081000931631798</v>
      </c>
    </row>
    <row r="9" spans="1:4" ht="16.5" customHeight="1">
      <c r="A9" s="21" t="s">
        <v>458</v>
      </c>
      <c r="B9" s="158">
        <f>'Z 1. 1'!F32</f>
        <v>1304569</v>
      </c>
      <c r="C9" s="222">
        <f>'Z 1. 1'!G32</f>
        <v>789623.67</v>
      </c>
      <c r="D9" s="269">
        <f t="shared" si="0"/>
        <v>0.6052755124489391</v>
      </c>
    </row>
    <row r="10" spans="1:4" ht="20.25" customHeight="1">
      <c r="A10" s="21" t="s">
        <v>459</v>
      </c>
      <c r="B10" s="158">
        <f>'Z 1. 1'!F31+'Z 1. 1'!F49+'Z 1. 1'!F107+'Z 1. 1'!F113</f>
        <v>110153</v>
      </c>
      <c r="C10" s="222">
        <f>'Z 1. 1'!G31+'Z 1. 1'!G49+'Z 1. 1'!G107+'Z 1. 1'!G113</f>
        <v>70668.91</v>
      </c>
      <c r="D10" s="269">
        <f t="shared" si="0"/>
        <v>0.6415522954436103</v>
      </c>
    </row>
    <row r="11" spans="1:4" ht="24.75" customHeight="1">
      <c r="A11" s="278" t="s">
        <v>460</v>
      </c>
      <c r="B11" s="279">
        <f>'Z 1. 1'!F19+'Z 1. 1'!F20+'Z 1. 1'!F21+'Z 1. 1'!F42+'Z 1. 1'!F58+'Z 1. 1'!F82+'Z 1. 1'!F83+'Z 1. 1'!F84+'Z 1. 1'!F87+'Z 1. 1'!F88+'Z 1. 1'!F89+'Z 1. 1'!F90+'Z 1. 1'!F91+'Z 1. 1'!F95+'Z 1. 1'!F97+'Z 1. 1'!F98+'Z 1. 1'!F99+'Z 1. 1'!F100+'Z 1. 1'!F119+'Z 1. 1'!F120+'Z 1. 1'!F124+'Z 1. 1'!F125+'Z 1. 1'!F128+'Z 1. 1'!F134+'Z 1. 1'!F137+'Z 1. 1'!F144+'Z 1. 1'!F145+'Z 1. 1'!F146+'Z 1. 1'!F156+'Z 1. 1'!F157+'Z 1. 1'!F158+'Z 1. 1'!F159+'Z 1. 1'!F161+'Z 1. 1'!F164+'Z 1. 1'!F165</f>
        <v>1127009</v>
      </c>
      <c r="C11" s="280">
        <f>'Z 1. 1'!G19+'Z 1. 1'!G20+'Z 1. 1'!G21+'Z 1. 1'!G42+'Z 1. 1'!G58+'Z 1. 1'!G82+'Z 1. 1'!G83+'Z 1. 1'!G84+'Z 1. 1'!G87+'Z 1. 1'!G88+'Z 1. 1'!G89+'Z 1. 1'!G90+'Z 1. 1'!G91+'Z 1. 1'!G95+'Z 1. 1'!G97+'Z 1. 1'!G98+'Z 1. 1'!G99+'Z 1. 1'!G100+'Z 1. 1'!G119+'Z 1. 1'!G120+'Z 1. 1'!G124+'Z 1. 1'!G125+'Z 1. 1'!G128+'Z 1. 1'!G134+'Z 1. 1'!G137+'Z 1. 1'!G144+'Z 1. 1'!G145+'Z 1. 1'!G146+'Z 1. 1'!G156+'Z 1. 1'!G157+'Z 1. 1'!G158+'Z 1. 1'!G159+'Z 1. 1'!G161+'Z 1. 1'!G164+'Z 1. 1'!G165+'Z 1. 1'!G85</f>
        <v>565077.19</v>
      </c>
      <c r="D11" s="281">
        <f>C11/B11</f>
        <v>0.5013954546946829</v>
      </c>
    </row>
    <row r="12" spans="1:4" ht="16.5" customHeight="1">
      <c r="A12" s="77" t="s">
        <v>461</v>
      </c>
      <c r="B12" s="171">
        <f>'Z 1. 1'!F13+'Z 1. 1'!F16+'Z 1. 1'!F29+'Z 1. 1'!F33+'Z 1. 1'!F34+'Z 1. 1'!F48+'Z 1. 1'!F50+'Z 1. 1'!F51+'Z 1. 1'!F55+'Z 1. 1'!F65+'Z 1. 1'!F66+'Z 1. 1'!F77+'Z 1. 1'!F116+'Z 1. 1'!F149+'Z 1. 1'!F142+'Z 1. 1'!F167+'Z 1. 1'!F170+'Z 1. 1'!F171</f>
        <v>1966544</v>
      </c>
      <c r="C12" s="223">
        <f>'Z 1. 1'!G13+'Z 1. 1'!G16+'Z 1. 1'!G29+'Z 1. 1'!G33+'Z 1. 1'!G34+'Z 1. 1'!G48+'Z 1. 1'!G50+'Z 1. 1'!G51+'Z 1. 1'!G55+'Z 1. 1'!G65+'Z 1. 1'!G66+'Z 1. 1'!G77+'Z 1. 1'!G116+'Z 1. 1'!G149+'Z 1. 1'!G142+'Z 1. 1'!G167+'Z 1. 1'!G170+'Z 1. 1'!G171+'Z 1. 1'!G30+'Z 1. 1'!G67+'Z 1. 1'!G112+'Z 1. 1'!G114+'Z 1. 1'!G151+'Z 1. 1'!G26</f>
        <v>952669.5500000002</v>
      </c>
      <c r="D12" s="268">
        <f>C12/B12</f>
        <v>0.48443846158540066</v>
      </c>
    </row>
    <row r="13" spans="1:4" ht="16.5" customHeight="1">
      <c r="A13" s="270" t="s">
        <v>462</v>
      </c>
      <c r="B13" s="169">
        <f>B6+B8+B11+B12</f>
        <v>7242436</v>
      </c>
      <c r="C13" s="228">
        <f>C6+C8+C11+C12</f>
        <v>3486782.4200000004</v>
      </c>
      <c r="D13" s="271">
        <f t="shared" si="0"/>
        <v>0.4814377952390605</v>
      </c>
    </row>
    <row r="14" spans="1:4" ht="16.5" customHeight="1">
      <c r="A14" s="77" t="s">
        <v>463</v>
      </c>
      <c r="B14" s="171">
        <f>'Z 1. 1'!F180</f>
        <v>25296514</v>
      </c>
      <c r="C14" s="223">
        <f>'Z 1. 1'!G180</f>
        <v>14794008</v>
      </c>
      <c r="D14" s="269">
        <f t="shared" si="0"/>
        <v>0.5848239800946486</v>
      </c>
    </row>
    <row r="15" spans="1:4" ht="16.5" customHeight="1">
      <c r="A15" s="77" t="s">
        <v>464</v>
      </c>
      <c r="B15" s="171">
        <f>B16+B17+B18+B19+B20+B21</f>
        <v>23153890</v>
      </c>
      <c r="C15" s="223">
        <f>C16+C17+C18+C19+C20+C21</f>
        <v>6709350.7</v>
      </c>
      <c r="D15" s="269">
        <f>C15/B15</f>
        <v>0.289772072856872</v>
      </c>
    </row>
    <row r="16" spans="1:4" ht="27" customHeight="1">
      <c r="A16" s="272" t="s">
        <v>465</v>
      </c>
      <c r="B16" s="158">
        <f>'Z 1. 1'!F174</f>
        <v>2714826</v>
      </c>
      <c r="C16" s="222">
        <f>'Z 1. 1'!G174</f>
        <v>192789</v>
      </c>
      <c r="D16" s="269">
        <f t="shared" si="0"/>
        <v>0.07101339091345081</v>
      </c>
    </row>
    <row r="17" spans="1:4" ht="40.5" customHeight="1">
      <c r="A17" s="272" t="s">
        <v>38</v>
      </c>
      <c r="B17" s="158">
        <f>'Z 1. 1'!F175</f>
        <v>5595604</v>
      </c>
      <c r="C17" s="222">
        <f>'Z 1. 1'!G175</f>
        <v>3086446</v>
      </c>
      <c r="D17" s="269">
        <f>C17/B17</f>
        <v>0.5515840649195333</v>
      </c>
    </row>
    <row r="18" spans="1:4" ht="40.5" customHeight="1">
      <c r="A18" s="272" t="s">
        <v>274</v>
      </c>
      <c r="B18" s="158">
        <f>'Z 1. 1'!F139+'Z 1. 1'!F62</f>
        <v>101860</v>
      </c>
      <c r="C18" s="222">
        <f>'Z 1. 1'!G139+'Z 1. 1'!G62</f>
        <v>58260</v>
      </c>
      <c r="D18" s="269">
        <f>C18/B18</f>
        <v>0.5719615158060083</v>
      </c>
    </row>
    <row r="19" spans="1:4" ht="30.75" customHeight="1">
      <c r="A19" s="272" t="s">
        <v>672</v>
      </c>
      <c r="B19" s="158">
        <f>'Z 1. 1'!F177</f>
        <v>3774344</v>
      </c>
      <c r="C19" s="222">
        <f>'Z 1. 1'!G177</f>
        <v>410162.31999999995</v>
      </c>
      <c r="D19" s="269">
        <f t="shared" si="0"/>
        <v>0.10867115451055864</v>
      </c>
    </row>
    <row r="20" spans="1:4" ht="27" customHeight="1">
      <c r="A20" s="272" t="s">
        <v>37</v>
      </c>
      <c r="B20" s="158">
        <f>'Z 1. 1'!F23+'Z 1. 1'!F93+'Z 1. 1'!F104+'Z 1. 1'!F115+'Z 1. 1'!F162</f>
        <v>1454177</v>
      </c>
      <c r="C20" s="222">
        <f>'Z 1. 1'!G23+'Z 1. 1'!G93+'Z 1. 1'!G104+'Z 1. 1'!G115+'Z 1. 1'!G162</f>
        <v>726448.5</v>
      </c>
      <c r="D20" s="269">
        <f t="shared" si="0"/>
        <v>0.49955988851425925</v>
      </c>
    </row>
    <row r="21" spans="1:4" ht="21.75" customHeight="1">
      <c r="A21" s="272" t="s">
        <v>671</v>
      </c>
      <c r="B21" s="158">
        <f>'Z 1. 1'!F179</f>
        <v>9513079</v>
      </c>
      <c r="C21" s="222">
        <f>'Z 1. 1'!G179</f>
        <v>2235244.88</v>
      </c>
      <c r="D21" s="269">
        <f t="shared" si="0"/>
        <v>0.23496544914638046</v>
      </c>
    </row>
    <row r="22" spans="1:4" ht="16.5" customHeight="1">
      <c r="A22" s="273" t="s">
        <v>540</v>
      </c>
      <c r="B22" s="172">
        <f>B14+B15</f>
        <v>48450404</v>
      </c>
      <c r="C22" s="227">
        <f>C14+C15</f>
        <v>21503358.7</v>
      </c>
      <c r="D22" s="382">
        <f>C22/B22</f>
        <v>0.44382207215444475</v>
      </c>
    </row>
    <row r="23" spans="1:4" ht="16.5" customHeight="1" thickBot="1">
      <c r="A23" s="274" t="s">
        <v>466</v>
      </c>
      <c r="B23" s="276">
        <f>B22+B13</f>
        <v>55692840</v>
      </c>
      <c r="C23" s="277">
        <f>C22+C13</f>
        <v>24990141.12</v>
      </c>
      <c r="D23" s="275">
        <f t="shared" si="0"/>
        <v>0.4487137147252681</v>
      </c>
    </row>
    <row r="24" ht="16.5" customHeight="1"/>
    <row r="25" spans="3:4" ht="16.5" customHeight="1">
      <c r="C25" s="776" t="s">
        <v>669</v>
      </c>
      <c r="D25" s="776"/>
    </row>
    <row r="26" spans="3:4" ht="16.5" customHeight="1">
      <c r="C26" s="117"/>
      <c r="D26" s="406"/>
    </row>
    <row r="27" spans="3:4" ht="16.5" customHeight="1">
      <c r="C27" s="776" t="s">
        <v>670</v>
      </c>
      <c r="D27" s="776"/>
    </row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</sheetData>
  <mergeCells count="7">
    <mergeCell ref="C25:D25"/>
    <mergeCell ref="C27:D27"/>
    <mergeCell ref="A3:D3"/>
    <mergeCell ref="A6:A7"/>
    <mergeCell ref="B6:B7"/>
    <mergeCell ref="C6:C7"/>
    <mergeCell ref="D6:D7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05"/>
  <sheetViews>
    <sheetView workbookViewId="0" topLeftCell="B4">
      <selection activeCell="H14" sqref="H14"/>
    </sheetView>
  </sheetViews>
  <sheetFormatPr defaultColWidth="9.00390625" defaultRowHeight="12.75"/>
  <cols>
    <col min="1" max="1" width="4.125" style="0" customWidth="1"/>
    <col min="2" max="2" width="7.00390625" style="0" customWidth="1"/>
    <col min="3" max="3" width="6.375" style="0" customWidth="1"/>
    <col min="4" max="4" width="38.125" style="0" customWidth="1"/>
    <col min="5" max="5" width="10.75390625" style="0" customWidth="1"/>
    <col min="6" max="6" width="10.625" style="0" customWidth="1"/>
    <col min="7" max="7" width="12.00390625" style="0" customWidth="1"/>
    <col min="8" max="8" width="11.00390625" style="0" customWidth="1"/>
    <col min="9" max="9" width="11.125" style="0" customWidth="1"/>
    <col min="10" max="10" width="10.75390625" style="0" customWidth="1"/>
    <col min="11" max="11" width="10.625" style="0" customWidth="1"/>
    <col min="13" max="13" width="10.75390625" style="0" customWidth="1"/>
    <col min="14" max="14" width="17.00390625" style="0" customWidth="1"/>
  </cols>
  <sheetData>
    <row r="1" spans="3:14" ht="13.5" customHeight="1">
      <c r="C1" s="937" t="s">
        <v>745</v>
      </c>
      <c r="D1" s="937"/>
      <c r="E1" s="937"/>
      <c r="F1" s="937"/>
      <c r="G1" s="937"/>
      <c r="H1" s="937"/>
      <c r="I1" s="937"/>
      <c r="J1" s="937"/>
      <c r="K1" s="937"/>
      <c r="L1" s="937"/>
      <c r="M1" s="937"/>
      <c r="N1" s="78"/>
    </row>
    <row r="2" spans="1:14" ht="14.25" customHeight="1">
      <c r="A2" s="938" t="s">
        <v>574</v>
      </c>
      <c r="B2" s="938"/>
      <c r="C2" s="938"/>
      <c r="D2" s="938"/>
      <c r="E2" s="938"/>
      <c r="F2" s="938"/>
      <c r="G2" s="938"/>
      <c r="H2" s="938"/>
      <c r="I2" s="938"/>
      <c r="J2" s="938"/>
      <c r="K2" s="938"/>
      <c r="L2" s="938"/>
      <c r="M2" s="938"/>
      <c r="N2" s="47"/>
    </row>
    <row r="3" spans="1:14" ht="13.5" customHeight="1" thickBo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</row>
    <row r="4" spans="1:14" ht="16.5" customHeight="1">
      <c r="A4" s="939" t="s">
        <v>63</v>
      </c>
      <c r="B4" s="940"/>
      <c r="C4" s="940"/>
      <c r="D4" s="932" t="s">
        <v>64</v>
      </c>
      <c r="E4" s="934" t="s">
        <v>572</v>
      </c>
      <c r="F4" s="934" t="s">
        <v>575</v>
      </c>
      <c r="G4" s="934" t="s">
        <v>581</v>
      </c>
      <c r="H4" s="934" t="s">
        <v>570</v>
      </c>
      <c r="I4" s="932" t="s">
        <v>153</v>
      </c>
      <c r="J4" s="932"/>
      <c r="K4" s="932"/>
      <c r="L4" s="932"/>
      <c r="M4" s="943"/>
      <c r="N4" s="14"/>
    </row>
    <row r="5" spans="1:15" ht="14.25" customHeight="1">
      <c r="A5" s="941"/>
      <c r="B5" s="942"/>
      <c r="C5" s="942"/>
      <c r="D5" s="933"/>
      <c r="E5" s="935"/>
      <c r="F5" s="935"/>
      <c r="G5" s="935"/>
      <c r="H5" s="935"/>
      <c r="I5" s="935" t="s">
        <v>377</v>
      </c>
      <c r="J5" s="933" t="s">
        <v>96</v>
      </c>
      <c r="K5" s="933"/>
      <c r="L5" s="933"/>
      <c r="M5" s="936" t="s">
        <v>407</v>
      </c>
      <c r="N5" s="110"/>
      <c r="O5" s="44"/>
    </row>
    <row r="6" spans="1:15" ht="38.25" customHeight="1">
      <c r="A6" s="142" t="s">
        <v>66</v>
      </c>
      <c r="B6" s="143" t="s">
        <v>67</v>
      </c>
      <c r="C6" s="143" t="s">
        <v>435</v>
      </c>
      <c r="D6" s="933"/>
      <c r="E6" s="935"/>
      <c r="F6" s="935"/>
      <c r="G6" s="935"/>
      <c r="H6" s="935"/>
      <c r="I6" s="935"/>
      <c r="J6" s="144" t="s">
        <v>907</v>
      </c>
      <c r="K6" s="145" t="s">
        <v>977</v>
      </c>
      <c r="L6" s="144" t="s">
        <v>978</v>
      </c>
      <c r="M6" s="936"/>
      <c r="N6" s="110"/>
      <c r="O6" s="44"/>
    </row>
    <row r="7" spans="1:15" ht="12.75" customHeight="1">
      <c r="A7" s="114">
        <v>1</v>
      </c>
      <c r="B7" s="18">
        <v>2</v>
      </c>
      <c r="C7" s="18">
        <v>3</v>
      </c>
      <c r="D7" s="18">
        <v>4</v>
      </c>
      <c r="E7" s="83">
        <v>5</v>
      </c>
      <c r="F7" s="83">
        <v>6</v>
      </c>
      <c r="G7" s="18">
        <v>7</v>
      </c>
      <c r="H7" s="18">
        <v>8</v>
      </c>
      <c r="I7" s="18">
        <v>9</v>
      </c>
      <c r="J7" s="18">
        <v>10</v>
      </c>
      <c r="K7" s="18">
        <v>11</v>
      </c>
      <c r="L7" s="18">
        <v>12</v>
      </c>
      <c r="M7" s="115">
        <v>13</v>
      </c>
      <c r="N7" s="108"/>
      <c r="O7" s="44"/>
    </row>
    <row r="8" spans="1:15" ht="23.25" customHeight="1">
      <c r="A8" s="567"/>
      <c r="B8" s="568"/>
      <c r="C8" s="568"/>
      <c r="D8" s="569" t="s">
        <v>534</v>
      </c>
      <c r="E8" s="595">
        <f>E9+E11+E16+E18+E20+E22+E25+E27+E29+E46+E60+E68+E70</f>
        <v>3774344</v>
      </c>
      <c r="F8" s="596">
        <f aca="true" t="shared" si="0" ref="F8:M8">F9+F11+F16+F18+F20+F22+F25+F27+F29+F46+F60+F68+F70</f>
        <v>410162.31999999995</v>
      </c>
      <c r="G8" s="595">
        <f t="shared" si="0"/>
        <v>4540906</v>
      </c>
      <c r="H8" s="596">
        <f t="shared" si="0"/>
        <v>492015.54000000004</v>
      </c>
      <c r="I8" s="596">
        <f t="shared" si="0"/>
        <v>394015.54000000004</v>
      </c>
      <c r="J8" s="596">
        <f t="shared" si="0"/>
        <v>95475.25</v>
      </c>
      <c r="K8" s="596">
        <f t="shared" si="0"/>
        <v>14649.400000000001</v>
      </c>
      <c r="L8" s="596">
        <f t="shared" si="0"/>
        <v>80547.02</v>
      </c>
      <c r="M8" s="604">
        <f t="shared" si="0"/>
        <v>98000</v>
      </c>
      <c r="N8" s="597"/>
      <c r="O8" s="44"/>
    </row>
    <row r="9" spans="1:15" ht="14.25" customHeight="1">
      <c r="A9" s="570" t="s">
        <v>436</v>
      </c>
      <c r="B9" s="571" t="s">
        <v>259</v>
      </c>
      <c r="C9" s="572"/>
      <c r="D9" s="573" t="s">
        <v>851</v>
      </c>
      <c r="E9" s="576">
        <f aca="true" t="shared" si="1" ref="E9:M9">E10</f>
        <v>0</v>
      </c>
      <c r="F9" s="576"/>
      <c r="G9" s="576">
        <f t="shared" si="1"/>
        <v>2500</v>
      </c>
      <c r="H9" s="577">
        <f t="shared" si="1"/>
        <v>0</v>
      </c>
      <c r="I9" s="577">
        <f t="shared" si="1"/>
        <v>0</v>
      </c>
      <c r="J9" s="577">
        <f t="shared" si="1"/>
        <v>0</v>
      </c>
      <c r="K9" s="577">
        <f t="shared" si="1"/>
        <v>0</v>
      </c>
      <c r="L9" s="577">
        <f t="shared" si="1"/>
        <v>0</v>
      </c>
      <c r="M9" s="598">
        <f t="shared" si="1"/>
        <v>0</v>
      </c>
      <c r="N9" s="597"/>
      <c r="O9" s="44"/>
    </row>
    <row r="10" spans="1:15" ht="36" customHeight="1">
      <c r="A10" s="114"/>
      <c r="B10" s="18"/>
      <c r="C10" s="71">
        <v>2710</v>
      </c>
      <c r="D10" s="33" t="s">
        <v>209</v>
      </c>
      <c r="E10" s="354"/>
      <c r="F10" s="354"/>
      <c r="G10" s="354">
        <f>'Z 1. 2 '!D13</f>
        <v>2500</v>
      </c>
      <c r="H10" s="242">
        <f>'Z 1. 2 '!E13</f>
        <v>0</v>
      </c>
      <c r="I10" s="242">
        <f>H10</f>
        <v>0</v>
      </c>
      <c r="J10" s="354"/>
      <c r="K10" s="354"/>
      <c r="L10" s="242">
        <f>I10</f>
        <v>0</v>
      </c>
      <c r="M10" s="599"/>
      <c r="N10" s="600"/>
      <c r="O10" s="44"/>
    </row>
    <row r="11" spans="1:15" ht="18.75" customHeight="1">
      <c r="A11" s="574">
        <v>600</v>
      </c>
      <c r="B11" s="572">
        <v>60014</v>
      </c>
      <c r="C11" s="572"/>
      <c r="D11" s="575" t="s">
        <v>417</v>
      </c>
      <c r="E11" s="576">
        <f>E12</f>
        <v>3128111</v>
      </c>
      <c r="F11" s="577">
        <f>F12</f>
        <v>70000</v>
      </c>
      <c r="G11" s="576">
        <f aca="true" t="shared" si="2" ref="G11:M11">SUM(G13:G15)</f>
        <v>3747236</v>
      </c>
      <c r="H11" s="577">
        <f t="shared" si="2"/>
        <v>70000</v>
      </c>
      <c r="I11" s="577">
        <f t="shared" si="2"/>
        <v>0</v>
      </c>
      <c r="J11" s="577">
        <f t="shared" si="2"/>
        <v>0</v>
      </c>
      <c r="K11" s="577">
        <f t="shared" si="2"/>
        <v>0</v>
      </c>
      <c r="L11" s="577">
        <f t="shared" si="2"/>
        <v>0</v>
      </c>
      <c r="M11" s="598">
        <f t="shared" si="2"/>
        <v>70000</v>
      </c>
      <c r="N11" s="597"/>
      <c r="O11" s="44"/>
    </row>
    <row r="12" spans="1:15" ht="28.5" customHeight="1">
      <c r="A12" s="114"/>
      <c r="B12" s="18"/>
      <c r="C12" s="18">
        <v>6300</v>
      </c>
      <c r="D12" s="30" t="s">
        <v>167</v>
      </c>
      <c r="E12" s="354">
        <f>'Z 1. 1'!F24</f>
        <v>3128111</v>
      </c>
      <c r="F12" s="242">
        <f>'Z 1. 1'!G24</f>
        <v>70000</v>
      </c>
      <c r="G12" s="242"/>
      <c r="H12" s="242"/>
      <c r="I12" s="242"/>
      <c r="J12" s="242"/>
      <c r="K12" s="242"/>
      <c r="L12" s="242"/>
      <c r="M12" s="578"/>
      <c r="N12" s="600"/>
      <c r="O12" s="44"/>
    </row>
    <row r="13" spans="1:15" ht="19.5" customHeight="1">
      <c r="A13" s="579"/>
      <c r="B13" s="34"/>
      <c r="C13" s="34">
        <v>6050</v>
      </c>
      <c r="D13" s="30" t="s">
        <v>1017</v>
      </c>
      <c r="E13" s="354"/>
      <c r="F13" s="354"/>
      <c r="G13" s="354">
        <v>2968111</v>
      </c>
      <c r="H13" s="242">
        <v>0</v>
      </c>
      <c r="I13" s="354"/>
      <c r="J13" s="354"/>
      <c r="K13" s="354"/>
      <c r="L13" s="354"/>
      <c r="M13" s="578">
        <f>H13</f>
        <v>0</v>
      </c>
      <c r="N13" s="600"/>
      <c r="O13" s="44"/>
    </row>
    <row r="14" spans="1:15" ht="18.75" customHeight="1">
      <c r="A14" s="579"/>
      <c r="B14" s="34"/>
      <c r="C14" s="34">
        <v>6060</v>
      </c>
      <c r="D14" s="30" t="s">
        <v>1016</v>
      </c>
      <c r="E14" s="354"/>
      <c r="F14" s="354"/>
      <c r="G14" s="354">
        <v>160000</v>
      </c>
      <c r="H14" s="242">
        <v>70000</v>
      </c>
      <c r="I14" s="354"/>
      <c r="J14" s="354"/>
      <c r="K14" s="354"/>
      <c r="L14" s="354"/>
      <c r="M14" s="578">
        <f>H14</f>
        <v>70000</v>
      </c>
      <c r="N14" s="600"/>
      <c r="O14" s="44"/>
    </row>
    <row r="15" spans="1:15" ht="34.5" customHeight="1">
      <c r="A15" s="579"/>
      <c r="B15" s="34"/>
      <c r="C15" s="34">
        <v>6300</v>
      </c>
      <c r="D15" s="30" t="s">
        <v>775</v>
      </c>
      <c r="E15" s="354"/>
      <c r="F15" s="354"/>
      <c r="G15" s="354">
        <f>'Z 1. 2 '!D48</f>
        <v>619125</v>
      </c>
      <c r="H15" s="242">
        <f>'Z 1. 2 '!E48</f>
        <v>0</v>
      </c>
      <c r="I15" s="354"/>
      <c r="J15" s="354"/>
      <c r="K15" s="354"/>
      <c r="L15" s="354"/>
      <c r="M15" s="578">
        <f>H15</f>
        <v>0</v>
      </c>
      <c r="N15" s="600"/>
      <c r="O15" s="44"/>
    </row>
    <row r="16" spans="1:15" ht="19.5" customHeight="1">
      <c r="A16" s="580">
        <v>750</v>
      </c>
      <c r="B16" s="581">
        <v>75018</v>
      </c>
      <c r="C16" s="572"/>
      <c r="D16" s="582" t="s">
        <v>409</v>
      </c>
      <c r="E16" s="576">
        <f>E17</f>
        <v>0</v>
      </c>
      <c r="F16" s="577">
        <f>F17</f>
        <v>0</v>
      </c>
      <c r="G16" s="576">
        <f aca="true" t="shared" si="3" ref="G16:M16">G17</f>
        <v>3250</v>
      </c>
      <c r="H16" s="577">
        <f t="shared" si="3"/>
        <v>3150</v>
      </c>
      <c r="I16" s="577">
        <f t="shared" si="3"/>
        <v>3150</v>
      </c>
      <c r="J16" s="577">
        <f t="shared" si="3"/>
        <v>0</v>
      </c>
      <c r="K16" s="577">
        <f t="shared" si="3"/>
        <v>0</v>
      </c>
      <c r="L16" s="577">
        <f t="shared" si="3"/>
        <v>3150</v>
      </c>
      <c r="M16" s="598">
        <f t="shared" si="3"/>
        <v>0</v>
      </c>
      <c r="N16" s="597"/>
      <c r="O16" s="44"/>
    </row>
    <row r="17" spans="1:15" ht="35.25" customHeight="1">
      <c r="A17" s="123"/>
      <c r="B17" s="31"/>
      <c r="C17" s="34">
        <v>2330</v>
      </c>
      <c r="D17" s="30" t="s">
        <v>1015</v>
      </c>
      <c r="E17" s="354">
        <v>0</v>
      </c>
      <c r="F17" s="354"/>
      <c r="G17" s="354">
        <f>'Z 1. 2 '!D97</f>
        <v>3250</v>
      </c>
      <c r="H17" s="242">
        <f>'Z 1. 2 '!E97</f>
        <v>3150</v>
      </c>
      <c r="I17" s="242">
        <f>H17</f>
        <v>3150</v>
      </c>
      <c r="J17" s="354"/>
      <c r="K17" s="354"/>
      <c r="L17" s="242">
        <f>I17</f>
        <v>3150</v>
      </c>
      <c r="M17" s="599"/>
      <c r="N17" s="600"/>
      <c r="O17" s="44"/>
    </row>
    <row r="18" spans="1:15" ht="24" customHeight="1">
      <c r="A18" s="580">
        <v>750</v>
      </c>
      <c r="B18" s="581">
        <v>75020</v>
      </c>
      <c r="C18" s="572"/>
      <c r="D18" s="582" t="s">
        <v>846</v>
      </c>
      <c r="E18" s="576">
        <v>0</v>
      </c>
      <c r="F18" s="576">
        <v>0</v>
      </c>
      <c r="G18" s="576">
        <f aca="true" t="shared" si="4" ref="G18:M18">G19</f>
        <v>1306</v>
      </c>
      <c r="H18" s="577">
        <f t="shared" si="4"/>
        <v>1306.2</v>
      </c>
      <c r="I18" s="577">
        <f t="shared" si="4"/>
        <v>1306.2</v>
      </c>
      <c r="J18" s="577">
        <f t="shared" si="4"/>
        <v>0</v>
      </c>
      <c r="K18" s="577">
        <f t="shared" si="4"/>
        <v>0</v>
      </c>
      <c r="L18" s="577">
        <f t="shared" si="4"/>
        <v>0</v>
      </c>
      <c r="M18" s="598">
        <f t="shared" si="4"/>
        <v>0</v>
      </c>
      <c r="N18" s="597"/>
      <c r="O18" s="44"/>
    </row>
    <row r="19" spans="1:15" ht="36.75" customHeight="1">
      <c r="A19" s="123"/>
      <c r="B19" s="31"/>
      <c r="C19" s="34">
        <v>2339</v>
      </c>
      <c r="D19" s="30" t="s">
        <v>1015</v>
      </c>
      <c r="E19" s="354"/>
      <c r="F19" s="354"/>
      <c r="G19" s="354">
        <f>'Z 1. 2 '!D108</f>
        <v>1306</v>
      </c>
      <c r="H19" s="242">
        <f>'Z 1. 2 '!E108</f>
        <v>1306.2</v>
      </c>
      <c r="I19" s="242">
        <f>H19</f>
        <v>1306.2</v>
      </c>
      <c r="J19" s="354"/>
      <c r="K19" s="354"/>
      <c r="L19" s="242">
        <v>0</v>
      </c>
      <c r="M19" s="599"/>
      <c r="N19" s="600"/>
      <c r="O19" s="44"/>
    </row>
    <row r="20" spans="1:15" ht="19.5" customHeight="1">
      <c r="A20" s="583">
        <v>750</v>
      </c>
      <c r="B20" s="584">
        <v>75075</v>
      </c>
      <c r="C20" s="584"/>
      <c r="D20" s="587" t="s">
        <v>25</v>
      </c>
      <c r="E20" s="576">
        <v>0</v>
      </c>
      <c r="F20" s="576">
        <v>0</v>
      </c>
      <c r="G20" s="576">
        <f aca="true" t="shared" si="5" ref="G20:M20">G21</f>
        <v>18812</v>
      </c>
      <c r="H20" s="577">
        <f t="shared" si="5"/>
        <v>18812.3</v>
      </c>
      <c r="I20" s="577">
        <f t="shared" si="5"/>
        <v>18812.3</v>
      </c>
      <c r="J20" s="577">
        <f t="shared" si="5"/>
        <v>0</v>
      </c>
      <c r="K20" s="577">
        <f t="shared" si="5"/>
        <v>0</v>
      </c>
      <c r="L20" s="577">
        <f t="shared" si="5"/>
        <v>18812.3</v>
      </c>
      <c r="M20" s="598">
        <f t="shared" si="5"/>
        <v>0</v>
      </c>
      <c r="N20" s="600"/>
      <c r="O20" s="44"/>
    </row>
    <row r="21" spans="1:15" ht="28.5" customHeight="1">
      <c r="A21" s="123"/>
      <c r="B21" s="31"/>
      <c r="C21" s="34">
        <v>2329</v>
      </c>
      <c r="D21" s="30" t="s">
        <v>1018</v>
      </c>
      <c r="E21" s="354"/>
      <c r="F21" s="354"/>
      <c r="G21" s="354">
        <f>'Z 1. 2 '!D138</f>
        <v>18812</v>
      </c>
      <c r="H21" s="242">
        <f>'Z 1. 2 '!E138</f>
        <v>18812.3</v>
      </c>
      <c r="I21" s="242">
        <f>H21</f>
        <v>18812.3</v>
      </c>
      <c r="J21" s="354"/>
      <c r="K21" s="354"/>
      <c r="L21" s="242">
        <f>I21</f>
        <v>18812.3</v>
      </c>
      <c r="M21" s="599"/>
      <c r="N21" s="600"/>
      <c r="O21" s="44"/>
    </row>
    <row r="22" spans="1:15" ht="20.25" customHeight="1">
      <c r="A22" s="580">
        <v>754</v>
      </c>
      <c r="B22" s="581">
        <v>75411</v>
      </c>
      <c r="C22" s="581"/>
      <c r="D22" s="585" t="s">
        <v>662</v>
      </c>
      <c r="E22" s="576">
        <f>SUM(E23:E23)</f>
        <v>28000</v>
      </c>
      <c r="F22" s="577">
        <f>SUM(F23:F23)</f>
        <v>28000</v>
      </c>
      <c r="G22" s="576">
        <f aca="true" t="shared" si="6" ref="G22:M22">G24</f>
        <v>28000</v>
      </c>
      <c r="H22" s="577">
        <f t="shared" si="6"/>
        <v>28000</v>
      </c>
      <c r="I22" s="577">
        <f t="shared" si="6"/>
        <v>0</v>
      </c>
      <c r="J22" s="577">
        <f t="shared" si="6"/>
        <v>0</v>
      </c>
      <c r="K22" s="577">
        <f t="shared" si="6"/>
        <v>0</v>
      </c>
      <c r="L22" s="577">
        <f t="shared" si="6"/>
        <v>0</v>
      </c>
      <c r="M22" s="598">
        <f t="shared" si="6"/>
        <v>28000</v>
      </c>
      <c r="N22" s="600"/>
      <c r="O22" s="44"/>
    </row>
    <row r="23" spans="1:15" ht="32.25" customHeight="1">
      <c r="A23" s="123"/>
      <c r="B23" s="31"/>
      <c r="C23" s="71">
        <v>6300</v>
      </c>
      <c r="D23" s="30" t="s">
        <v>1019</v>
      </c>
      <c r="E23" s="354">
        <f>'Z 1. 1'!F60</f>
        <v>28000</v>
      </c>
      <c r="F23" s="242">
        <f>'Z 1. 1'!G60</f>
        <v>28000</v>
      </c>
      <c r="G23" s="354"/>
      <c r="H23" s="354"/>
      <c r="I23" s="354"/>
      <c r="J23" s="354"/>
      <c r="K23" s="354"/>
      <c r="L23" s="354"/>
      <c r="M23" s="599"/>
      <c r="N23" s="600"/>
      <c r="O23" s="44"/>
    </row>
    <row r="24" spans="1:15" ht="19.5" customHeight="1">
      <c r="A24" s="123"/>
      <c r="B24" s="31"/>
      <c r="C24" s="34">
        <v>6060</v>
      </c>
      <c r="D24" s="30" t="s">
        <v>1017</v>
      </c>
      <c r="E24" s="354"/>
      <c r="F24" s="242"/>
      <c r="G24" s="354">
        <v>28000</v>
      </c>
      <c r="H24" s="242">
        <v>28000</v>
      </c>
      <c r="I24" s="354"/>
      <c r="J24" s="354"/>
      <c r="K24" s="354"/>
      <c r="L24" s="354"/>
      <c r="M24" s="578">
        <f>H24</f>
        <v>28000</v>
      </c>
      <c r="N24" s="600"/>
      <c r="O24" s="44"/>
    </row>
    <row r="25" spans="1:15" ht="24" customHeight="1">
      <c r="A25" s="583">
        <v>801</v>
      </c>
      <c r="B25" s="584">
        <v>80146</v>
      </c>
      <c r="C25" s="572"/>
      <c r="D25" s="575" t="s">
        <v>953</v>
      </c>
      <c r="E25" s="576">
        <f>E26</f>
        <v>0</v>
      </c>
      <c r="F25" s="576">
        <f>F26</f>
        <v>0</v>
      </c>
      <c r="G25" s="576">
        <f aca="true" t="shared" si="7" ref="G25:M25">G26</f>
        <v>12000</v>
      </c>
      <c r="H25" s="577">
        <f t="shared" si="7"/>
        <v>6000</v>
      </c>
      <c r="I25" s="577">
        <f t="shared" si="7"/>
        <v>6000</v>
      </c>
      <c r="J25" s="577">
        <f t="shared" si="7"/>
        <v>0</v>
      </c>
      <c r="K25" s="577">
        <f t="shared" si="7"/>
        <v>0</v>
      </c>
      <c r="L25" s="577">
        <f t="shared" si="7"/>
        <v>6000</v>
      </c>
      <c r="M25" s="598">
        <f t="shared" si="7"/>
        <v>0</v>
      </c>
      <c r="N25" s="600"/>
      <c r="O25" s="44"/>
    </row>
    <row r="26" spans="1:15" ht="25.5" customHeight="1">
      <c r="A26" s="114"/>
      <c r="B26" s="18"/>
      <c r="C26" s="71">
        <v>2320</v>
      </c>
      <c r="D26" s="30" t="s">
        <v>1018</v>
      </c>
      <c r="E26" s="354">
        <v>0</v>
      </c>
      <c r="F26" s="354"/>
      <c r="G26" s="354">
        <f>'Z 1. 2 '!D324</f>
        <v>12000</v>
      </c>
      <c r="H26" s="354">
        <f>'Z 1. 2 '!E324</f>
        <v>6000</v>
      </c>
      <c r="I26" s="242">
        <f>H26</f>
        <v>6000</v>
      </c>
      <c r="J26" s="354"/>
      <c r="K26" s="354"/>
      <c r="L26" s="242">
        <f>I26</f>
        <v>6000</v>
      </c>
      <c r="M26" s="599"/>
      <c r="N26" s="600"/>
      <c r="O26" s="44"/>
    </row>
    <row r="27" spans="1:15" ht="21" customHeight="1">
      <c r="A27" s="591">
        <v>801</v>
      </c>
      <c r="B27" s="592">
        <v>80147</v>
      </c>
      <c r="C27" s="593"/>
      <c r="D27" s="594" t="s">
        <v>938</v>
      </c>
      <c r="E27" s="559">
        <v>0</v>
      </c>
      <c r="F27" s="559">
        <v>0</v>
      </c>
      <c r="G27" s="559">
        <f aca="true" t="shared" si="8" ref="G27:M27">G28</f>
        <v>5000</v>
      </c>
      <c r="H27" s="559">
        <f t="shared" si="8"/>
        <v>0</v>
      </c>
      <c r="I27" s="560">
        <f t="shared" si="8"/>
        <v>0</v>
      </c>
      <c r="J27" s="560">
        <f t="shared" si="8"/>
        <v>0</v>
      </c>
      <c r="K27" s="560">
        <f t="shared" si="8"/>
        <v>0</v>
      </c>
      <c r="L27" s="560">
        <f t="shared" si="8"/>
        <v>0</v>
      </c>
      <c r="M27" s="561">
        <f t="shared" si="8"/>
        <v>0</v>
      </c>
      <c r="N27" s="600"/>
      <c r="O27" s="44"/>
    </row>
    <row r="28" spans="1:15" ht="34.5" customHeight="1">
      <c r="A28" s="114"/>
      <c r="B28" s="18"/>
      <c r="C28" s="71">
        <v>2330</v>
      </c>
      <c r="D28" s="30" t="s">
        <v>1015</v>
      </c>
      <c r="E28" s="354"/>
      <c r="F28" s="354"/>
      <c r="G28" s="354">
        <f>'Z 1. 2 '!D339</f>
        <v>5000</v>
      </c>
      <c r="H28" s="354">
        <f>'Z 1. 2 '!E339</f>
        <v>0</v>
      </c>
      <c r="I28" s="242"/>
      <c r="J28" s="354"/>
      <c r="K28" s="354"/>
      <c r="L28" s="242">
        <f>I28</f>
        <v>0</v>
      </c>
      <c r="M28" s="599"/>
      <c r="N28" s="600"/>
      <c r="O28" s="44"/>
    </row>
    <row r="29" spans="1:15" ht="18" customHeight="1">
      <c r="A29" s="583">
        <v>801</v>
      </c>
      <c r="B29" s="584">
        <v>80195</v>
      </c>
      <c r="C29" s="572"/>
      <c r="D29" s="575" t="s">
        <v>851</v>
      </c>
      <c r="E29" s="576">
        <f>E30+E31</f>
        <v>98680</v>
      </c>
      <c r="F29" s="577">
        <f>F30+F31</f>
        <v>50221.57000000001</v>
      </c>
      <c r="G29" s="576">
        <f>SUM(G32:G45)</f>
        <v>98680</v>
      </c>
      <c r="H29" s="577">
        <f aca="true" t="shared" si="9" ref="H29:M29">SUM(H32:H45)</f>
        <v>50221.57</v>
      </c>
      <c r="I29" s="577">
        <f t="shared" si="9"/>
        <v>50221.57</v>
      </c>
      <c r="J29" s="577">
        <f t="shared" si="9"/>
        <v>37856.02</v>
      </c>
      <c r="K29" s="577">
        <f t="shared" si="9"/>
        <v>6677.8</v>
      </c>
      <c r="L29" s="577">
        <f t="shared" si="9"/>
        <v>0</v>
      </c>
      <c r="M29" s="598">
        <f t="shared" si="9"/>
        <v>0</v>
      </c>
      <c r="N29" s="600"/>
      <c r="O29" s="44"/>
    </row>
    <row r="30" spans="1:15" ht="35.25" customHeight="1">
      <c r="A30" s="114"/>
      <c r="B30" s="18"/>
      <c r="C30" s="71">
        <v>2888</v>
      </c>
      <c r="D30" s="30" t="s">
        <v>1020</v>
      </c>
      <c r="E30" s="354">
        <f>'Z 1. 1'!F101</f>
        <v>83878</v>
      </c>
      <c r="F30" s="242">
        <f>'Z 1. 1'!G101</f>
        <v>42687.73</v>
      </c>
      <c r="G30" s="354"/>
      <c r="H30" s="354"/>
      <c r="I30" s="242">
        <f>H30</f>
        <v>0</v>
      </c>
      <c r="J30" s="354"/>
      <c r="K30" s="354"/>
      <c r="L30" s="242"/>
      <c r="M30" s="599"/>
      <c r="N30" s="600"/>
      <c r="O30" s="44"/>
    </row>
    <row r="31" spans="1:15" ht="34.5" customHeight="1">
      <c r="A31" s="114"/>
      <c r="B31" s="18"/>
      <c r="C31" s="71">
        <v>2889</v>
      </c>
      <c r="D31" s="30" t="s">
        <v>1020</v>
      </c>
      <c r="E31" s="354">
        <f>'Z 1. 1'!F102</f>
        <v>14802</v>
      </c>
      <c r="F31" s="242">
        <f>'Z 1. 1'!G102</f>
        <v>7533.84</v>
      </c>
      <c r="G31" s="354"/>
      <c r="H31" s="354"/>
      <c r="I31" s="242"/>
      <c r="J31" s="354"/>
      <c r="K31" s="354"/>
      <c r="L31" s="242"/>
      <c r="M31" s="599"/>
      <c r="N31" s="600"/>
      <c r="O31" s="44"/>
    </row>
    <row r="32" spans="1:15" ht="13.5" customHeight="1">
      <c r="A32" s="114"/>
      <c r="B32" s="18"/>
      <c r="C32" s="34">
        <v>4117</v>
      </c>
      <c r="D32" s="30" t="s">
        <v>849</v>
      </c>
      <c r="E32" s="354"/>
      <c r="F32" s="242"/>
      <c r="G32" s="354">
        <v>7246</v>
      </c>
      <c r="H32" s="242">
        <v>4887.76</v>
      </c>
      <c r="I32" s="242">
        <f>H32</f>
        <v>4887.76</v>
      </c>
      <c r="J32" s="354"/>
      <c r="K32" s="242">
        <f>I32</f>
        <v>4887.76</v>
      </c>
      <c r="L32" s="242"/>
      <c r="M32" s="599"/>
      <c r="N32" s="600"/>
      <c r="O32" s="44"/>
    </row>
    <row r="33" spans="1:15" ht="13.5" customHeight="1">
      <c r="A33" s="114"/>
      <c r="B33" s="18"/>
      <c r="C33" s="34">
        <v>4119</v>
      </c>
      <c r="D33" s="30" t="s">
        <v>849</v>
      </c>
      <c r="E33" s="354"/>
      <c r="F33" s="242"/>
      <c r="G33" s="354">
        <v>1278</v>
      </c>
      <c r="H33" s="242">
        <v>862.56</v>
      </c>
      <c r="I33" s="242">
        <f aca="true" t="shared" si="10" ref="I33:I45">H33</f>
        <v>862.56</v>
      </c>
      <c r="J33" s="354"/>
      <c r="K33" s="242">
        <f>I33</f>
        <v>862.56</v>
      </c>
      <c r="L33" s="242"/>
      <c r="M33" s="599"/>
      <c r="N33" s="600"/>
      <c r="O33" s="44"/>
    </row>
    <row r="34" spans="1:15" ht="13.5" customHeight="1">
      <c r="A34" s="114"/>
      <c r="B34" s="18"/>
      <c r="C34" s="34">
        <v>4127</v>
      </c>
      <c r="D34" s="30" t="s">
        <v>684</v>
      </c>
      <c r="E34" s="354"/>
      <c r="F34" s="242"/>
      <c r="G34" s="354">
        <v>1148</v>
      </c>
      <c r="H34" s="242">
        <v>788.96</v>
      </c>
      <c r="I34" s="242">
        <f t="shared" si="10"/>
        <v>788.96</v>
      </c>
      <c r="J34" s="354"/>
      <c r="K34" s="242">
        <f>I34</f>
        <v>788.96</v>
      </c>
      <c r="L34" s="242"/>
      <c r="M34" s="599"/>
      <c r="N34" s="600"/>
      <c r="O34" s="44"/>
    </row>
    <row r="35" spans="1:15" ht="13.5" customHeight="1">
      <c r="A35" s="114"/>
      <c r="B35" s="18"/>
      <c r="C35" s="34">
        <v>4129</v>
      </c>
      <c r="D35" s="30" t="s">
        <v>684</v>
      </c>
      <c r="E35" s="354"/>
      <c r="F35" s="242"/>
      <c r="G35" s="354">
        <v>202</v>
      </c>
      <c r="H35" s="242">
        <v>138.52</v>
      </c>
      <c r="I35" s="242">
        <f t="shared" si="10"/>
        <v>138.52</v>
      </c>
      <c r="J35" s="354"/>
      <c r="K35" s="242">
        <f>I35</f>
        <v>138.52</v>
      </c>
      <c r="L35" s="242"/>
      <c r="M35" s="599"/>
      <c r="N35" s="600"/>
      <c r="O35" s="44"/>
    </row>
    <row r="36" spans="1:15" ht="13.5" customHeight="1">
      <c r="A36" s="114"/>
      <c r="B36" s="18"/>
      <c r="C36" s="34">
        <v>4177</v>
      </c>
      <c r="D36" s="30" t="s">
        <v>213</v>
      </c>
      <c r="E36" s="354"/>
      <c r="F36" s="242"/>
      <c r="G36" s="354">
        <v>46858</v>
      </c>
      <c r="H36" s="242">
        <v>32177.6</v>
      </c>
      <c r="I36" s="242">
        <f t="shared" si="10"/>
        <v>32177.6</v>
      </c>
      <c r="J36" s="242">
        <f>I36</f>
        <v>32177.6</v>
      </c>
      <c r="K36" s="354"/>
      <c r="L36" s="242"/>
      <c r="M36" s="599"/>
      <c r="N36" s="600"/>
      <c r="O36" s="44"/>
    </row>
    <row r="37" spans="1:15" ht="13.5" customHeight="1">
      <c r="A37" s="114"/>
      <c r="B37" s="18"/>
      <c r="C37" s="34">
        <v>4179</v>
      </c>
      <c r="D37" s="30" t="s">
        <v>213</v>
      </c>
      <c r="E37" s="354"/>
      <c r="F37" s="242"/>
      <c r="G37" s="354">
        <v>8268</v>
      </c>
      <c r="H37" s="242">
        <v>5678.42</v>
      </c>
      <c r="I37" s="242">
        <f t="shared" si="10"/>
        <v>5678.42</v>
      </c>
      <c r="J37" s="242">
        <f>I37</f>
        <v>5678.42</v>
      </c>
      <c r="K37" s="354"/>
      <c r="L37" s="242"/>
      <c r="M37" s="599"/>
      <c r="N37" s="600"/>
      <c r="O37" s="44"/>
    </row>
    <row r="38" spans="1:15" ht="13.5" customHeight="1">
      <c r="A38" s="114"/>
      <c r="B38" s="18"/>
      <c r="C38" s="34">
        <v>4217</v>
      </c>
      <c r="D38" s="31" t="s">
        <v>686</v>
      </c>
      <c r="E38" s="354"/>
      <c r="F38" s="242"/>
      <c r="G38" s="354">
        <v>2040</v>
      </c>
      <c r="H38" s="242">
        <v>623.39</v>
      </c>
      <c r="I38" s="242">
        <f t="shared" si="10"/>
        <v>623.39</v>
      </c>
      <c r="J38" s="354"/>
      <c r="K38" s="354"/>
      <c r="L38" s="242"/>
      <c r="M38" s="599"/>
      <c r="N38" s="600"/>
      <c r="O38" s="44"/>
    </row>
    <row r="39" spans="1:15" ht="13.5" customHeight="1">
      <c r="A39" s="114"/>
      <c r="B39" s="18"/>
      <c r="C39" s="34">
        <v>4219</v>
      </c>
      <c r="D39" s="31" t="s">
        <v>686</v>
      </c>
      <c r="E39" s="354"/>
      <c r="F39" s="242"/>
      <c r="G39" s="354">
        <v>360</v>
      </c>
      <c r="H39" s="242">
        <v>110.01</v>
      </c>
      <c r="I39" s="242">
        <f t="shared" si="10"/>
        <v>110.01</v>
      </c>
      <c r="J39" s="354"/>
      <c r="K39" s="354"/>
      <c r="L39" s="242"/>
      <c r="M39" s="599"/>
      <c r="N39" s="600"/>
      <c r="O39" s="44"/>
    </row>
    <row r="40" spans="1:15" ht="13.5" customHeight="1">
      <c r="A40" s="114"/>
      <c r="B40" s="18"/>
      <c r="C40" s="34">
        <v>4307</v>
      </c>
      <c r="D40" s="31" t="s">
        <v>869</v>
      </c>
      <c r="E40" s="354"/>
      <c r="F40" s="242"/>
      <c r="G40" s="354">
        <v>25262</v>
      </c>
      <c r="H40" s="242">
        <v>4061.82</v>
      </c>
      <c r="I40" s="242">
        <f t="shared" si="10"/>
        <v>4061.82</v>
      </c>
      <c r="J40" s="354"/>
      <c r="K40" s="354"/>
      <c r="L40" s="242"/>
      <c r="M40" s="599"/>
      <c r="N40" s="600"/>
      <c r="O40" s="44"/>
    </row>
    <row r="41" spans="1:15" ht="13.5" customHeight="1">
      <c r="A41" s="114"/>
      <c r="B41" s="18"/>
      <c r="C41" s="34">
        <v>4309</v>
      </c>
      <c r="D41" s="31" t="s">
        <v>869</v>
      </c>
      <c r="E41" s="354"/>
      <c r="F41" s="242"/>
      <c r="G41" s="354">
        <v>4458</v>
      </c>
      <c r="H41" s="242">
        <v>716.78</v>
      </c>
      <c r="I41" s="242">
        <f t="shared" si="10"/>
        <v>716.78</v>
      </c>
      <c r="J41" s="354"/>
      <c r="K41" s="354"/>
      <c r="L41" s="242"/>
      <c r="M41" s="599"/>
      <c r="N41" s="600"/>
      <c r="O41" s="44"/>
    </row>
    <row r="42" spans="1:15" ht="13.5" customHeight="1">
      <c r="A42" s="114"/>
      <c r="B42" s="18"/>
      <c r="C42" s="34">
        <v>4437</v>
      </c>
      <c r="D42" s="586" t="s">
        <v>695</v>
      </c>
      <c r="E42" s="354"/>
      <c r="F42" s="242"/>
      <c r="G42" s="354">
        <v>476</v>
      </c>
      <c r="H42" s="242">
        <v>100.3</v>
      </c>
      <c r="I42" s="242">
        <f t="shared" si="10"/>
        <v>100.3</v>
      </c>
      <c r="J42" s="354"/>
      <c r="K42" s="354"/>
      <c r="L42" s="242"/>
      <c r="M42" s="599"/>
      <c r="N42" s="600"/>
      <c r="O42" s="44"/>
    </row>
    <row r="43" spans="1:15" ht="13.5" customHeight="1">
      <c r="A43" s="114"/>
      <c r="B43" s="18"/>
      <c r="C43" s="34">
        <v>4439</v>
      </c>
      <c r="D43" s="586" t="s">
        <v>695</v>
      </c>
      <c r="E43" s="354"/>
      <c r="F43" s="242"/>
      <c r="G43" s="354">
        <v>84</v>
      </c>
      <c r="H43" s="242">
        <v>17.7</v>
      </c>
      <c r="I43" s="242">
        <f t="shared" si="10"/>
        <v>17.7</v>
      </c>
      <c r="J43" s="354"/>
      <c r="K43" s="354"/>
      <c r="L43" s="242"/>
      <c r="M43" s="599"/>
      <c r="N43" s="600"/>
      <c r="O43" s="44"/>
    </row>
    <row r="44" spans="1:15" ht="13.5" customHeight="1">
      <c r="A44" s="114"/>
      <c r="B44" s="18"/>
      <c r="C44" s="34">
        <v>4747</v>
      </c>
      <c r="D44" s="30" t="s">
        <v>1007</v>
      </c>
      <c r="E44" s="354"/>
      <c r="F44" s="242"/>
      <c r="G44" s="354">
        <v>850</v>
      </c>
      <c r="H44" s="242">
        <v>49.09</v>
      </c>
      <c r="I44" s="242">
        <f t="shared" si="10"/>
        <v>49.09</v>
      </c>
      <c r="J44" s="354"/>
      <c r="K44" s="354"/>
      <c r="L44" s="242"/>
      <c r="M44" s="599"/>
      <c r="N44" s="600"/>
      <c r="O44" s="44"/>
    </row>
    <row r="45" spans="1:15" ht="13.5" customHeight="1">
      <c r="A45" s="114"/>
      <c r="B45" s="18"/>
      <c r="C45" s="34">
        <v>4759</v>
      </c>
      <c r="D45" s="30" t="s">
        <v>1007</v>
      </c>
      <c r="E45" s="354"/>
      <c r="F45" s="354"/>
      <c r="G45" s="354">
        <v>150</v>
      </c>
      <c r="H45" s="242">
        <v>8.66</v>
      </c>
      <c r="I45" s="242">
        <f t="shared" si="10"/>
        <v>8.66</v>
      </c>
      <c r="J45" s="354"/>
      <c r="K45" s="354"/>
      <c r="L45" s="242"/>
      <c r="M45" s="578"/>
      <c r="N45" s="600"/>
      <c r="O45" s="44"/>
    </row>
    <row r="46" spans="1:15" ht="26.25" customHeight="1">
      <c r="A46" s="574">
        <v>852</v>
      </c>
      <c r="B46" s="584">
        <v>85201</v>
      </c>
      <c r="C46" s="572"/>
      <c r="D46" s="587" t="s">
        <v>857</v>
      </c>
      <c r="E46" s="576">
        <f>SUM(E47:E47)</f>
        <v>444906</v>
      </c>
      <c r="F46" s="577">
        <f>SUM(F47:F47)</f>
        <v>231708.27</v>
      </c>
      <c r="G46" s="576">
        <f aca="true" t="shared" si="11" ref="G46:M46">SUM(G48:G59)</f>
        <v>444906</v>
      </c>
      <c r="H46" s="577">
        <f t="shared" si="11"/>
        <v>231708.27000000002</v>
      </c>
      <c r="I46" s="577">
        <f t="shared" si="11"/>
        <v>231708.27000000002</v>
      </c>
      <c r="J46" s="577">
        <f t="shared" si="11"/>
        <v>50471.23</v>
      </c>
      <c r="K46" s="577">
        <f t="shared" si="11"/>
        <v>6703.47</v>
      </c>
      <c r="L46" s="577">
        <f t="shared" si="11"/>
        <v>0</v>
      </c>
      <c r="M46" s="598">
        <f t="shared" si="11"/>
        <v>0</v>
      </c>
      <c r="N46" s="600"/>
      <c r="O46" s="44"/>
    </row>
    <row r="47" spans="1:15" ht="32.25" customHeight="1">
      <c r="A47" s="123"/>
      <c r="B47" s="31"/>
      <c r="C47" s="34">
        <v>2320</v>
      </c>
      <c r="D47" s="30" t="s">
        <v>1021</v>
      </c>
      <c r="E47" s="354">
        <f>'Z 1. 1'!F122</f>
        <v>444906</v>
      </c>
      <c r="F47" s="242">
        <f>'Z 1. 1'!G122</f>
        <v>231708.27</v>
      </c>
      <c r="G47" s="354"/>
      <c r="H47" s="242"/>
      <c r="I47" s="242"/>
      <c r="J47" s="354"/>
      <c r="K47" s="354"/>
      <c r="L47" s="242"/>
      <c r="M47" s="599"/>
      <c r="N47" s="600"/>
      <c r="O47" s="44"/>
    </row>
    <row r="48" spans="1:15" ht="13.5" customHeight="1">
      <c r="A48" s="123"/>
      <c r="B48" s="31"/>
      <c r="C48" s="34">
        <v>3110</v>
      </c>
      <c r="D48" s="36" t="s">
        <v>988</v>
      </c>
      <c r="E48" s="354"/>
      <c r="F48" s="242"/>
      <c r="G48" s="354">
        <v>76644</v>
      </c>
      <c r="H48" s="242">
        <v>36453.62</v>
      </c>
      <c r="I48" s="242">
        <f aca="true" t="shared" si="12" ref="I48:I59">H48</f>
        <v>36453.62</v>
      </c>
      <c r="J48" s="354"/>
      <c r="K48" s="354"/>
      <c r="L48" s="242"/>
      <c r="M48" s="599"/>
      <c r="N48" s="600"/>
      <c r="O48" s="44"/>
    </row>
    <row r="49" spans="1:15" ht="13.5" customHeight="1">
      <c r="A49" s="123"/>
      <c r="B49" s="31"/>
      <c r="C49" s="34">
        <v>4010</v>
      </c>
      <c r="D49" s="30" t="s">
        <v>31</v>
      </c>
      <c r="E49" s="354"/>
      <c r="F49" s="354"/>
      <c r="G49" s="354">
        <v>132282</v>
      </c>
      <c r="H49" s="242">
        <v>50471.23</v>
      </c>
      <c r="I49" s="242">
        <f t="shared" si="12"/>
        <v>50471.23</v>
      </c>
      <c r="J49" s="242">
        <f>I49</f>
        <v>50471.23</v>
      </c>
      <c r="K49" s="354"/>
      <c r="L49" s="354"/>
      <c r="M49" s="599"/>
      <c r="N49" s="600"/>
      <c r="O49" s="44"/>
    </row>
    <row r="50" spans="1:15" ht="13.5" customHeight="1">
      <c r="A50" s="123"/>
      <c r="B50" s="31"/>
      <c r="C50" s="34">
        <v>4110</v>
      </c>
      <c r="D50" s="30" t="s">
        <v>849</v>
      </c>
      <c r="E50" s="354"/>
      <c r="F50" s="354"/>
      <c r="G50" s="354">
        <v>17485</v>
      </c>
      <c r="H50" s="242">
        <v>5620</v>
      </c>
      <c r="I50" s="242">
        <f t="shared" si="12"/>
        <v>5620</v>
      </c>
      <c r="J50" s="242"/>
      <c r="K50" s="242">
        <f>I50</f>
        <v>5620</v>
      </c>
      <c r="L50" s="354"/>
      <c r="M50" s="599"/>
      <c r="N50" s="600"/>
      <c r="O50" s="44"/>
    </row>
    <row r="51" spans="1:15" ht="13.5" customHeight="1">
      <c r="A51" s="123"/>
      <c r="B51" s="31"/>
      <c r="C51" s="34">
        <v>4120</v>
      </c>
      <c r="D51" s="30" t="s">
        <v>684</v>
      </c>
      <c r="E51" s="354"/>
      <c r="F51" s="354"/>
      <c r="G51" s="354">
        <v>4405</v>
      </c>
      <c r="H51" s="242">
        <v>1083.47</v>
      </c>
      <c r="I51" s="242">
        <f t="shared" si="12"/>
        <v>1083.47</v>
      </c>
      <c r="J51" s="242"/>
      <c r="K51" s="242">
        <f>I51</f>
        <v>1083.47</v>
      </c>
      <c r="L51" s="354"/>
      <c r="M51" s="599"/>
      <c r="N51" s="600"/>
      <c r="O51" s="44"/>
    </row>
    <row r="52" spans="1:15" ht="13.5" customHeight="1">
      <c r="A52" s="123"/>
      <c r="B52" s="31"/>
      <c r="C52" s="34">
        <v>4210</v>
      </c>
      <c r="D52" s="31" t="s">
        <v>902</v>
      </c>
      <c r="E52" s="354"/>
      <c r="F52" s="354"/>
      <c r="G52" s="354">
        <v>39287</v>
      </c>
      <c r="H52" s="242">
        <v>14145.2</v>
      </c>
      <c r="I52" s="242">
        <f t="shared" si="12"/>
        <v>14145.2</v>
      </c>
      <c r="J52" s="354"/>
      <c r="K52" s="354"/>
      <c r="L52" s="354"/>
      <c r="M52" s="599"/>
      <c r="N52" s="600"/>
      <c r="O52" s="44"/>
    </row>
    <row r="53" spans="1:15" ht="13.5" customHeight="1">
      <c r="A53" s="123"/>
      <c r="B53" s="31"/>
      <c r="C53" s="34">
        <v>4220</v>
      </c>
      <c r="D53" s="31" t="s">
        <v>989</v>
      </c>
      <c r="E53" s="354"/>
      <c r="F53" s="354"/>
      <c r="G53" s="354">
        <v>86395</v>
      </c>
      <c r="H53" s="242">
        <v>76885.6</v>
      </c>
      <c r="I53" s="242">
        <f t="shared" si="12"/>
        <v>76885.6</v>
      </c>
      <c r="J53" s="354"/>
      <c r="K53" s="354"/>
      <c r="L53" s="354"/>
      <c r="M53" s="599"/>
      <c r="N53" s="600"/>
      <c r="O53" s="44"/>
    </row>
    <row r="54" spans="1:15" ht="13.5" customHeight="1">
      <c r="A54" s="123"/>
      <c r="B54" s="31"/>
      <c r="C54" s="34">
        <v>4230</v>
      </c>
      <c r="D54" s="31" t="s">
        <v>976</v>
      </c>
      <c r="E54" s="354"/>
      <c r="F54" s="354"/>
      <c r="G54" s="354">
        <v>4212</v>
      </c>
      <c r="H54" s="242">
        <v>2227</v>
      </c>
      <c r="I54" s="242">
        <f t="shared" si="12"/>
        <v>2227</v>
      </c>
      <c r="J54" s="354"/>
      <c r="K54" s="354"/>
      <c r="L54" s="354"/>
      <c r="M54" s="599"/>
      <c r="N54" s="600"/>
      <c r="O54" s="44"/>
    </row>
    <row r="55" spans="1:15" ht="13.5" customHeight="1">
      <c r="A55" s="123"/>
      <c r="B55" s="31"/>
      <c r="C55" s="34">
        <v>4260</v>
      </c>
      <c r="D55" s="31" t="s">
        <v>867</v>
      </c>
      <c r="E55" s="354"/>
      <c r="F55" s="354"/>
      <c r="G55" s="354">
        <v>63377</v>
      </c>
      <c r="H55" s="242">
        <v>31761.38</v>
      </c>
      <c r="I55" s="242">
        <f t="shared" si="12"/>
        <v>31761.38</v>
      </c>
      <c r="J55" s="354"/>
      <c r="K55" s="354"/>
      <c r="L55" s="354"/>
      <c r="M55" s="599"/>
      <c r="N55" s="600"/>
      <c r="O55" s="44"/>
    </row>
    <row r="56" spans="1:15" ht="13.5" customHeight="1">
      <c r="A56" s="123"/>
      <c r="B56" s="31"/>
      <c r="C56" s="34">
        <v>4300</v>
      </c>
      <c r="D56" s="31" t="s">
        <v>869</v>
      </c>
      <c r="E56" s="354"/>
      <c r="F56" s="354"/>
      <c r="G56" s="354">
        <v>17827</v>
      </c>
      <c r="H56" s="242">
        <v>11746.39</v>
      </c>
      <c r="I56" s="242">
        <f t="shared" si="12"/>
        <v>11746.39</v>
      </c>
      <c r="J56" s="354"/>
      <c r="K56" s="354"/>
      <c r="L56" s="354"/>
      <c r="M56" s="599"/>
      <c r="N56" s="600"/>
      <c r="O56" s="44"/>
    </row>
    <row r="57" spans="1:15" ht="13.5" customHeight="1">
      <c r="A57" s="123"/>
      <c r="B57" s="31"/>
      <c r="C57" s="34">
        <v>4370</v>
      </c>
      <c r="D57" s="31" t="s">
        <v>1006</v>
      </c>
      <c r="E57" s="354"/>
      <c r="F57" s="354"/>
      <c r="G57" s="354">
        <v>1500</v>
      </c>
      <c r="H57" s="242">
        <v>513.44</v>
      </c>
      <c r="I57" s="242">
        <f t="shared" si="12"/>
        <v>513.44</v>
      </c>
      <c r="J57" s="354"/>
      <c r="K57" s="354"/>
      <c r="L57" s="354"/>
      <c r="M57" s="599"/>
      <c r="N57" s="600"/>
      <c r="O57" s="44"/>
    </row>
    <row r="58" spans="1:15" ht="13.5" customHeight="1">
      <c r="A58" s="123"/>
      <c r="B58" s="31"/>
      <c r="C58" s="34">
        <v>4410</v>
      </c>
      <c r="D58" s="31" t="s">
        <v>693</v>
      </c>
      <c r="E58" s="354"/>
      <c r="F58" s="354"/>
      <c r="G58" s="354">
        <v>1000</v>
      </c>
      <c r="H58" s="242">
        <v>667.05</v>
      </c>
      <c r="I58" s="242">
        <f t="shared" si="12"/>
        <v>667.05</v>
      </c>
      <c r="J58" s="354"/>
      <c r="K58" s="354"/>
      <c r="L58" s="354"/>
      <c r="M58" s="599"/>
      <c r="N58" s="600"/>
      <c r="O58" s="44"/>
    </row>
    <row r="59" spans="1:15" ht="13.5" customHeight="1">
      <c r="A59" s="123"/>
      <c r="B59" s="31"/>
      <c r="C59" s="34">
        <v>4430</v>
      </c>
      <c r="D59" s="586" t="s">
        <v>695</v>
      </c>
      <c r="E59" s="354"/>
      <c r="F59" s="354"/>
      <c r="G59" s="354">
        <v>492</v>
      </c>
      <c r="H59" s="242">
        <v>133.89</v>
      </c>
      <c r="I59" s="242">
        <f t="shared" si="12"/>
        <v>133.89</v>
      </c>
      <c r="J59" s="354"/>
      <c r="K59" s="354"/>
      <c r="L59" s="354"/>
      <c r="M59" s="599"/>
      <c r="N59" s="600"/>
      <c r="O59" s="44"/>
    </row>
    <row r="60" spans="1:15" ht="17.25" customHeight="1">
      <c r="A60" s="580">
        <v>852</v>
      </c>
      <c r="B60" s="581">
        <v>85204</v>
      </c>
      <c r="C60" s="572"/>
      <c r="D60" s="582" t="s">
        <v>92</v>
      </c>
      <c r="E60" s="576">
        <f>E61+E62</f>
        <v>74647</v>
      </c>
      <c r="F60" s="577">
        <f>F61+F62</f>
        <v>30232.48</v>
      </c>
      <c r="G60" s="576">
        <f aca="true" t="shared" si="13" ref="G60:M60">SUM(G63:G67)</f>
        <v>111446</v>
      </c>
      <c r="H60" s="577">
        <f t="shared" si="13"/>
        <v>48932.2</v>
      </c>
      <c r="I60" s="577">
        <f t="shared" si="13"/>
        <v>48932.2</v>
      </c>
      <c r="J60" s="577">
        <f t="shared" si="13"/>
        <v>7148</v>
      </c>
      <c r="K60" s="577">
        <f t="shared" si="13"/>
        <v>1268.13</v>
      </c>
      <c r="L60" s="577">
        <f t="shared" si="13"/>
        <v>18699.72</v>
      </c>
      <c r="M60" s="598">
        <f t="shared" si="13"/>
        <v>0</v>
      </c>
      <c r="N60" s="600"/>
      <c r="O60" s="44"/>
    </row>
    <row r="61" spans="1:15" ht="24.75" customHeight="1">
      <c r="A61" s="123"/>
      <c r="B61" s="31"/>
      <c r="C61" s="71">
        <v>2310</v>
      </c>
      <c r="D61" s="30" t="s">
        <v>772</v>
      </c>
      <c r="E61" s="354">
        <f>'Z 1. 1'!F129</f>
        <v>48045</v>
      </c>
      <c r="F61" s="242">
        <f>'Z 1. 1'!G129</f>
        <v>7484.22</v>
      </c>
      <c r="G61" s="354"/>
      <c r="H61" s="242"/>
      <c r="I61" s="242"/>
      <c r="J61" s="354"/>
      <c r="K61" s="354"/>
      <c r="L61" s="242">
        <f>I61</f>
        <v>0</v>
      </c>
      <c r="M61" s="599"/>
      <c r="N61" s="600"/>
      <c r="O61" s="44"/>
    </row>
    <row r="62" spans="1:15" ht="22.5" customHeight="1">
      <c r="A62" s="123"/>
      <c r="B62" s="31"/>
      <c r="C62" s="71">
        <v>2320</v>
      </c>
      <c r="D62" s="30" t="s">
        <v>773</v>
      </c>
      <c r="E62" s="354">
        <f>'Z 1. 1'!F130</f>
        <v>26602</v>
      </c>
      <c r="F62" s="242">
        <f>'Z 1. 1'!G130</f>
        <v>22748.26</v>
      </c>
      <c r="G62" s="354"/>
      <c r="H62" s="242"/>
      <c r="I62" s="242"/>
      <c r="J62" s="354"/>
      <c r="K62" s="354"/>
      <c r="L62" s="242"/>
      <c r="M62" s="599"/>
      <c r="N62" s="600"/>
      <c r="O62" s="44"/>
    </row>
    <row r="63" spans="1:15" ht="22.5" customHeight="1">
      <c r="A63" s="123"/>
      <c r="B63" s="31"/>
      <c r="C63" s="34">
        <v>2320</v>
      </c>
      <c r="D63" s="30" t="s">
        <v>774</v>
      </c>
      <c r="E63" s="354"/>
      <c r="F63" s="242"/>
      <c r="G63" s="354">
        <f>'Z 1. 2 '!D445</f>
        <v>36799</v>
      </c>
      <c r="H63" s="242">
        <f>'Z 1. 2 '!E445</f>
        <v>18699.72</v>
      </c>
      <c r="I63" s="242">
        <f>H63</f>
        <v>18699.72</v>
      </c>
      <c r="J63" s="354"/>
      <c r="K63" s="354"/>
      <c r="L63" s="242">
        <f>I63</f>
        <v>18699.72</v>
      </c>
      <c r="M63" s="599"/>
      <c r="N63" s="600"/>
      <c r="O63" s="44"/>
    </row>
    <row r="64" spans="1:15" ht="13.5" customHeight="1">
      <c r="A64" s="123"/>
      <c r="B64" s="31"/>
      <c r="C64" s="35" t="s">
        <v>987</v>
      </c>
      <c r="D64" s="30" t="s">
        <v>988</v>
      </c>
      <c r="E64" s="354"/>
      <c r="F64" s="242"/>
      <c r="G64" s="354">
        <v>52540</v>
      </c>
      <c r="H64" s="242">
        <v>21816.35</v>
      </c>
      <c r="I64" s="242">
        <f>H64</f>
        <v>21816.35</v>
      </c>
      <c r="J64" s="354"/>
      <c r="K64" s="354"/>
      <c r="L64" s="354"/>
      <c r="M64" s="599"/>
      <c r="N64" s="600"/>
      <c r="O64" s="44"/>
    </row>
    <row r="65" spans="1:15" ht="13.5" customHeight="1">
      <c r="A65" s="123"/>
      <c r="B65" s="31"/>
      <c r="C65" s="35" t="s">
        <v>707</v>
      </c>
      <c r="D65" s="30" t="s">
        <v>849</v>
      </c>
      <c r="E65" s="354"/>
      <c r="F65" s="242"/>
      <c r="G65" s="354">
        <v>2871</v>
      </c>
      <c r="H65" s="242">
        <v>1093</v>
      </c>
      <c r="I65" s="242">
        <f>H65</f>
        <v>1093</v>
      </c>
      <c r="J65" s="354"/>
      <c r="K65" s="242">
        <f>I65</f>
        <v>1093</v>
      </c>
      <c r="L65" s="354"/>
      <c r="M65" s="599"/>
      <c r="N65" s="600"/>
      <c r="O65" s="44"/>
    </row>
    <row r="66" spans="1:15" ht="13.5" customHeight="1">
      <c r="A66" s="123"/>
      <c r="B66" s="31"/>
      <c r="C66" s="35" t="s">
        <v>683</v>
      </c>
      <c r="D66" s="31" t="s">
        <v>684</v>
      </c>
      <c r="E66" s="354"/>
      <c r="F66" s="242"/>
      <c r="G66" s="354">
        <v>460</v>
      </c>
      <c r="H66" s="242">
        <v>175.13</v>
      </c>
      <c r="I66" s="242">
        <f>H66</f>
        <v>175.13</v>
      </c>
      <c r="J66" s="354"/>
      <c r="K66" s="242">
        <f>I66</f>
        <v>175.13</v>
      </c>
      <c r="L66" s="354"/>
      <c r="M66" s="599"/>
      <c r="N66" s="600"/>
      <c r="O66" s="44"/>
    </row>
    <row r="67" spans="1:15" ht="13.5" customHeight="1">
      <c r="A67" s="123"/>
      <c r="B67" s="31"/>
      <c r="C67" s="35" t="s">
        <v>366</v>
      </c>
      <c r="D67" s="30" t="s">
        <v>367</v>
      </c>
      <c r="E67" s="354"/>
      <c r="F67" s="242"/>
      <c r="G67" s="354">
        <v>18776</v>
      </c>
      <c r="H67" s="242">
        <v>7148</v>
      </c>
      <c r="I67" s="242">
        <f>H67</f>
        <v>7148</v>
      </c>
      <c r="J67" s="242">
        <f>I67</f>
        <v>7148</v>
      </c>
      <c r="K67" s="354"/>
      <c r="L67" s="354"/>
      <c r="M67" s="599"/>
      <c r="N67" s="600"/>
      <c r="O67" s="44"/>
    </row>
    <row r="68" spans="1:15" ht="25.5" customHeight="1">
      <c r="A68" s="580">
        <v>853</v>
      </c>
      <c r="B68" s="581">
        <v>85311</v>
      </c>
      <c r="C68" s="572">
        <v>2310</v>
      </c>
      <c r="D68" s="582" t="s">
        <v>950</v>
      </c>
      <c r="E68" s="576">
        <v>0</v>
      </c>
      <c r="F68" s="576">
        <v>0</v>
      </c>
      <c r="G68" s="576">
        <f aca="true" t="shared" si="14" ref="G68:M68">G69</f>
        <v>34770</v>
      </c>
      <c r="H68" s="577">
        <f t="shared" si="14"/>
        <v>17385</v>
      </c>
      <c r="I68" s="577">
        <f t="shared" si="14"/>
        <v>17385</v>
      </c>
      <c r="J68" s="577">
        <f t="shared" si="14"/>
        <v>0</v>
      </c>
      <c r="K68" s="577">
        <f t="shared" si="14"/>
        <v>0</v>
      </c>
      <c r="L68" s="577">
        <f t="shared" si="14"/>
        <v>17385</v>
      </c>
      <c r="M68" s="598">
        <f t="shared" si="14"/>
        <v>0</v>
      </c>
      <c r="N68" s="597"/>
      <c r="O68" s="44"/>
    </row>
    <row r="69" spans="1:15" ht="36.75" customHeight="1">
      <c r="A69" s="123"/>
      <c r="B69" s="31"/>
      <c r="C69" s="71">
        <v>2310</v>
      </c>
      <c r="D69" s="30" t="s">
        <v>1022</v>
      </c>
      <c r="E69" s="354"/>
      <c r="F69" s="354"/>
      <c r="G69" s="354">
        <f>'Z 1. 2 '!D502</f>
        <v>34770</v>
      </c>
      <c r="H69" s="242">
        <f>'Z 1. 2 '!E502</f>
        <v>17385</v>
      </c>
      <c r="I69" s="242">
        <f>H69</f>
        <v>17385</v>
      </c>
      <c r="J69" s="354"/>
      <c r="K69" s="354"/>
      <c r="L69" s="242">
        <f>I69</f>
        <v>17385</v>
      </c>
      <c r="M69" s="599"/>
      <c r="N69" s="600"/>
      <c r="O69" s="44"/>
    </row>
    <row r="70" spans="1:15" ht="24" customHeight="1">
      <c r="A70" s="580">
        <v>921</v>
      </c>
      <c r="B70" s="581">
        <v>92116</v>
      </c>
      <c r="C70" s="572">
        <v>2310</v>
      </c>
      <c r="D70" s="582" t="s">
        <v>97</v>
      </c>
      <c r="E70" s="576">
        <v>0</v>
      </c>
      <c r="F70" s="576">
        <v>0</v>
      </c>
      <c r="G70" s="576">
        <f aca="true" t="shared" si="15" ref="G70:M70">G71</f>
        <v>33000</v>
      </c>
      <c r="H70" s="577">
        <f t="shared" si="15"/>
        <v>16500</v>
      </c>
      <c r="I70" s="577">
        <f t="shared" si="15"/>
        <v>16500</v>
      </c>
      <c r="J70" s="577">
        <f t="shared" si="15"/>
        <v>0</v>
      </c>
      <c r="K70" s="577">
        <f t="shared" si="15"/>
        <v>0</v>
      </c>
      <c r="L70" s="577">
        <f t="shared" si="15"/>
        <v>16500</v>
      </c>
      <c r="M70" s="598">
        <f t="shared" si="15"/>
        <v>0</v>
      </c>
      <c r="N70" s="597"/>
      <c r="O70" s="44"/>
    </row>
    <row r="71" spans="1:15" ht="33" customHeight="1">
      <c r="A71" s="123"/>
      <c r="B71" s="31"/>
      <c r="C71" s="71">
        <v>2310</v>
      </c>
      <c r="D71" s="30" t="s">
        <v>1022</v>
      </c>
      <c r="E71" s="354">
        <v>0</v>
      </c>
      <c r="F71" s="354"/>
      <c r="G71" s="354">
        <f>'Z 1. 2 '!D665</f>
        <v>33000</v>
      </c>
      <c r="H71" s="242">
        <f>'Z 1. 2 '!E665</f>
        <v>16500</v>
      </c>
      <c r="I71" s="242">
        <f>H71</f>
        <v>16500</v>
      </c>
      <c r="J71" s="354"/>
      <c r="K71" s="354"/>
      <c r="L71" s="242">
        <f>I71</f>
        <v>16500</v>
      </c>
      <c r="M71" s="599"/>
      <c r="N71" s="601"/>
      <c r="O71" s="44"/>
    </row>
    <row r="72" spans="1:15" ht="23.25" customHeight="1" thickBot="1">
      <c r="A72" s="260"/>
      <c r="B72" s="588"/>
      <c r="C72" s="589"/>
      <c r="D72" s="590" t="s">
        <v>362</v>
      </c>
      <c r="E72" s="602">
        <f>E8</f>
        <v>3774344</v>
      </c>
      <c r="F72" s="603">
        <f aca="true" t="shared" si="16" ref="F72:M72">F8</f>
        <v>410162.31999999995</v>
      </c>
      <c r="G72" s="602">
        <f t="shared" si="16"/>
        <v>4540906</v>
      </c>
      <c r="H72" s="603">
        <f t="shared" si="16"/>
        <v>492015.54000000004</v>
      </c>
      <c r="I72" s="603">
        <f t="shared" si="16"/>
        <v>394015.54000000004</v>
      </c>
      <c r="J72" s="603">
        <f t="shared" si="16"/>
        <v>95475.25</v>
      </c>
      <c r="K72" s="603">
        <f t="shared" si="16"/>
        <v>14649.400000000001</v>
      </c>
      <c r="L72" s="603">
        <f t="shared" si="16"/>
        <v>80547.02</v>
      </c>
      <c r="M72" s="605">
        <f t="shared" si="16"/>
        <v>98000</v>
      </c>
      <c r="N72" s="597"/>
      <c r="O72" s="109"/>
    </row>
    <row r="73" spans="14:15" ht="21" customHeight="1">
      <c r="N73" s="44"/>
      <c r="O73" s="44"/>
    </row>
    <row r="74" spans="1:15" ht="15" customHeight="1">
      <c r="A74" s="80"/>
      <c r="B74" s="80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112"/>
      <c r="O74" s="44"/>
    </row>
    <row r="75" spans="1:15" ht="15" customHeight="1">
      <c r="A75" s="11"/>
      <c r="B75" s="11"/>
      <c r="C75" s="11"/>
      <c r="D75" s="11" t="s">
        <v>951</v>
      </c>
      <c r="E75" s="11"/>
      <c r="F75" s="11"/>
      <c r="G75" s="11"/>
      <c r="H75" s="11"/>
      <c r="I75" s="11"/>
      <c r="J75" s="812" t="s">
        <v>669</v>
      </c>
      <c r="K75" s="812"/>
      <c r="L75" s="812"/>
      <c r="M75" s="11"/>
      <c r="N75" s="113"/>
      <c r="O75" s="44"/>
    </row>
    <row r="76" spans="1:14" ht="15" customHeight="1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</row>
    <row r="77" spans="1:14" ht="12.75" customHeight="1">
      <c r="A77" s="11"/>
      <c r="B77" s="11"/>
      <c r="C77" s="11"/>
      <c r="D77" s="11"/>
      <c r="E77" s="11"/>
      <c r="F77" s="11"/>
      <c r="G77" s="11"/>
      <c r="H77" s="11"/>
      <c r="I77" s="11"/>
      <c r="J77" s="812" t="s">
        <v>670</v>
      </c>
      <c r="K77" s="812"/>
      <c r="L77" s="812"/>
      <c r="M77" s="11"/>
      <c r="N77" s="11"/>
    </row>
    <row r="78" spans="1:14" ht="13.5" customHeight="1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</row>
    <row r="79" spans="1:14" ht="12.75" customHeight="1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</row>
    <row r="80" spans="1:14" ht="18" customHeight="1">
      <c r="A80" s="928"/>
      <c r="B80" s="929"/>
      <c r="C80" s="929"/>
      <c r="D80" s="929"/>
      <c r="E80" s="929"/>
      <c r="F80" s="929"/>
      <c r="G80" s="929"/>
      <c r="H80" s="929"/>
      <c r="I80" s="929"/>
      <c r="J80" s="929"/>
      <c r="K80" s="929"/>
      <c r="L80" s="929"/>
      <c r="M80" s="929"/>
      <c r="N80" s="80"/>
    </row>
    <row r="81" spans="1:14" ht="14.25" customHeight="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</row>
    <row r="82" spans="1:14" ht="14.25" customHeight="1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</row>
    <row r="83" spans="1:14" ht="15" customHeight="1">
      <c r="A83" s="6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</row>
    <row r="84" spans="1:14" ht="13.5" customHeight="1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</row>
    <row r="85" spans="1:14" ht="15.75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</row>
    <row r="86" spans="1:14" ht="15.75" customHeight="1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</row>
    <row r="87" spans="1:14" ht="15" customHeight="1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</row>
    <row r="88" spans="1:14" ht="24.75" customHeight="1">
      <c r="A88" s="930"/>
      <c r="B88" s="930"/>
      <c r="C88" s="930"/>
      <c r="D88" s="930"/>
      <c r="E88" s="930"/>
      <c r="F88" s="930"/>
      <c r="G88" s="930"/>
      <c r="H88" s="930"/>
      <c r="I88" s="930"/>
      <c r="J88" s="930"/>
      <c r="K88" s="930"/>
      <c r="L88" s="930"/>
      <c r="M88" s="930"/>
      <c r="N88" s="81"/>
    </row>
    <row r="89" spans="1:14" ht="23.25" customHeight="1">
      <c r="A89" s="930"/>
      <c r="B89" s="930"/>
      <c r="C89" s="930"/>
      <c r="D89" s="930"/>
      <c r="E89" s="930"/>
      <c r="F89" s="930"/>
      <c r="G89" s="930"/>
      <c r="H89" s="930"/>
      <c r="I89" s="930"/>
      <c r="J89" s="930"/>
      <c r="K89" s="930"/>
      <c r="L89" s="930"/>
      <c r="M89" s="930"/>
      <c r="N89" s="81"/>
    </row>
    <row r="90" spans="1:14" ht="21" customHeight="1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</row>
    <row r="91" spans="1:14" ht="20.25" customHeight="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</row>
    <row r="92" spans="1:14" ht="12.7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</row>
    <row r="93" spans="1:14" ht="47.25" customHeight="1">
      <c r="A93" s="931"/>
      <c r="B93" s="931"/>
      <c r="C93" s="931"/>
      <c r="D93" s="931"/>
      <c r="E93" s="931"/>
      <c r="F93" s="931"/>
      <c r="G93" s="931"/>
      <c r="H93" s="931"/>
      <c r="I93" s="931"/>
      <c r="J93" s="931"/>
      <c r="K93" s="931"/>
      <c r="L93" s="931"/>
      <c r="M93" s="931"/>
      <c r="N93" s="82"/>
    </row>
    <row r="94" spans="1:14" ht="26.25" customHeight="1">
      <c r="A94" s="930"/>
      <c r="B94" s="930"/>
      <c r="C94" s="930"/>
      <c r="D94" s="930"/>
      <c r="E94" s="930"/>
      <c r="F94" s="930"/>
      <c r="G94" s="930"/>
      <c r="H94" s="930"/>
      <c r="I94" s="930"/>
      <c r="J94" s="930"/>
      <c r="K94" s="930"/>
      <c r="L94" s="930"/>
      <c r="M94" s="930"/>
      <c r="N94" s="81"/>
    </row>
    <row r="95" spans="1:14" ht="16.5" customHeight="1">
      <c r="A95" s="6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</row>
    <row r="96" spans="1:14" ht="15" customHeight="1">
      <c r="A96" s="930"/>
      <c r="B96" s="930"/>
      <c r="C96" s="930"/>
      <c r="D96" s="930"/>
      <c r="E96" s="930"/>
      <c r="F96" s="930"/>
      <c r="G96" s="930"/>
      <c r="H96" s="930"/>
      <c r="I96" s="930"/>
      <c r="J96" s="930"/>
      <c r="K96" s="930"/>
      <c r="L96" s="930"/>
      <c r="M96" s="930"/>
      <c r="N96" s="81"/>
    </row>
    <row r="97" spans="1:14" ht="37.5" customHeight="1">
      <c r="A97" s="930"/>
      <c r="B97" s="930"/>
      <c r="C97" s="930"/>
      <c r="D97" s="930"/>
      <c r="E97" s="930"/>
      <c r="F97" s="930"/>
      <c r="G97" s="930"/>
      <c r="H97" s="930"/>
      <c r="I97" s="930"/>
      <c r="J97" s="930"/>
      <c r="K97" s="930"/>
      <c r="L97" s="930"/>
      <c r="M97" s="930"/>
      <c r="N97" s="81"/>
    </row>
    <row r="98" spans="1:14" ht="27.75" customHeight="1">
      <c r="A98" s="930"/>
      <c r="B98" s="930"/>
      <c r="C98" s="930"/>
      <c r="D98" s="930"/>
      <c r="E98" s="930"/>
      <c r="F98" s="930"/>
      <c r="G98" s="930"/>
      <c r="H98" s="930"/>
      <c r="I98" s="930"/>
      <c r="J98" s="930"/>
      <c r="K98" s="930"/>
      <c r="L98" s="930"/>
      <c r="M98" s="930"/>
      <c r="N98" s="81"/>
    </row>
    <row r="99" spans="1:14" ht="27.75" customHeight="1">
      <c r="A99" s="930"/>
      <c r="B99" s="930"/>
      <c r="C99" s="930"/>
      <c r="D99" s="930"/>
      <c r="E99" s="930"/>
      <c r="F99" s="930"/>
      <c r="G99" s="930"/>
      <c r="H99" s="930"/>
      <c r="I99" s="930"/>
      <c r="J99" s="930"/>
      <c r="K99" s="930"/>
      <c r="L99" s="930"/>
      <c r="M99" s="930"/>
      <c r="N99" s="81"/>
    </row>
    <row r="100" spans="1:14" ht="12.75">
      <c r="A100" s="928"/>
      <c r="B100" s="929"/>
      <c r="C100" s="929"/>
      <c r="D100" s="929"/>
      <c r="E100" s="929"/>
      <c r="F100" s="929"/>
      <c r="G100" s="929"/>
      <c r="H100" s="929"/>
      <c r="I100" s="929"/>
      <c r="J100" s="929"/>
      <c r="K100" s="929"/>
      <c r="L100" s="929"/>
      <c r="M100" s="929"/>
      <c r="N100" s="80"/>
    </row>
    <row r="101" spans="1:14" ht="12.7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</row>
    <row r="102" spans="1:14" ht="12.7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</row>
    <row r="103" spans="1:14" ht="12.7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</row>
    <row r="104" spans="1:14" ht="12.7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</row>
    <row r="105" spans="1:14" ht="29.25" customHeight="1">
      <c r="A105" s="11"/>
      <c r="B105" s="11"/>
      <c r="C105" s="11"/>
      <c r="D105" s="927"/>
      <c r="E105" s="927"/>
      <c r="F105" s="927"/>
      <c r="G105" s="927"/>
      <c r="H105" s="927"/>
      <c r="I105" s="927"/>
      <c r="J105" s="927"/>
      <c r="K105" s="927"/>
      <c r="L105" s="927"/>
      <c r="M105" s="927"/>
      <c r="N105" s="79"/>
    </row>
  </sheetData>
  <mergeCells count="25">
    <mergeCell ref="C1:M1"/>
    <mergeCell ref="A2:M2"/>
    <mergeCell ref="A4:C5"/>
    <mergeCell ref="G4:G6"/>
    <mergeCell ref="I5:I6"/>
    <mergeCell ref="J5:L5"/>
    <mergeCell ref="I4:M4"/>
    <mergeCell ref="A80:M80"/>
    <mergeCell ref="A89:M89"/>
    <mergeCell ref="A88:M88"/>
    <mergeCell ref="D4:D6"/>
    <mergeCell ref="E4:E6"/>
    <mergeCell ref="M5:M6"/>
    <mergeCell ref="F4:F6"/>
    <mergeCell ref="H4:H6"/>
    <mergeCell ref="J77:L77"/>
    <mergeCell ref="J75:L75"/>
    <mergeCell ref="D105:M105"/>
    <mergeCell ref="A100:M100"/>
    <mergeCell ref="A96:M96"/>
    <mergeCell ref="A93:M93"/>
    <mergeCell ref="A94:M94"/>
    <mergeCell ref="A98:M98"/>
    <mergeCell ref="A99:M99"/>
    <mergeCell ref="A97:M97"/>
  </mergeCells>
  <printOptions/>
  <pageMargins left="0" right="0" top="0.5905511811023623" bottom="0.31496062992125984" header="0.35433070866141736" footer="0.5118110236220472"/>
  <pageSetup horizontalDpi="360" verticalDpi="360" orientation="landscape" paperSize="9" scale="95" r:id="rId1"/>
  <headerFooter alignWithMargins="0">
    <oddFooter>&amp;CStrona &amp;P</oddFooter>
  </headerFooter>
  <rowBreaks count="3" manualBreakCount="3">
    <brk id="21" max="12" man="1"/>
    <brk id="45" max="12" man="1"/>
    <brk id="69" max="12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2:N32"/>
  <sheetViews>
    <sheetView workbookViewId="0" topLeftCell="A13">
      <selection activeCell="E15" sqref="E15"/>
    </sheetView>
  </sheetViews>
  <sheetFormatPr defaultColWidth="9.00390625" defaultRowHeight="12.75"/>
  <cols>
    <col min="1" max="1" width="4.375" style="0" customWidth="1"/>
    <col min="2" max="2" width="38.75390625" style="0" customWidth="1"/>
    <col min="3" max="3" width="12.125" style="0" customWidth="1"/>
    <col min="4" max="4" width="17.125" style="0" customWidth="1"/>
    <col min="5" max="5" width="17.25390625" style="0" customWidth="1"/>
    <col min="6" max="6" width="21.25390625" style="0" customWidth="1"/>
    <col min="7" max="8" width="27.375" style="0" customWidth="1"/>
  </cols>
  <sheetData>
    <row r="1" ht="28.5" customHeight="1"/>
    <row r="2" spans="5:8" ht="16.5" customHeight="1">
      <c r="E2" s="387" t="s">
        <v>975</v>
      </c>
      <c r="F2" s="183"/>
      <c r="G2" s="37"/>
      <c r="H2" s="37"/>
    </row>
    <row r="3" spans="1:11" ht="46.5" customHeight="1">
      <c r="A3" s="159"/>
      <c r="B3" s="951" t="s">
        <v>563</v>
      </c>
      <c r="C3" s="952"/>
      <c r="D3" s="952"/>
      <c r="E3" s="952"/>
      <c r="F3" s="159"/>
      <c r="G3" s="159"/>
      <c r="H3" s="159"/>
      <c r="I3" s="159"/>
      <c r="J3" s="159"/>
      <c r="K3" s="159"/>
    </row>
    <row r="4" ht="21.75" customHeight="1" thickBot="1">
      <c r="B4" s="19"/>
    </row>
    <row r="5" spans="1:11" ht="24.75" customHeight="1">
      <c r="A5" s="954" t="s">
        <v>98</v>
      </c>
      <c r="B5" s="947" t="s">
        <v>99</v>
      </c>
      <c r="C5" s="945" t="s">
        <v>100</v>
      </c>
      <c r="D5" s="956" t="s">
        <v>564</v>
      </c>
      <c r="E5" s="949" t="s">
        <v>565</v>
      </c>
      <c r="F5" s="109"/>
      <c r="G5" s="15"/>
      <c r="H5" s="15"/>
      <c r="I5" s="944"/>
      <c r="J5" s="944"/>
      <c r="K5" s="944"/>
    </row>
    <row r="6" spans="1:11" ht="18.75" customHeight="1">
      <c r="A6" s="955"/>
      <c r="B6" s="948"/>
      <c r="C6" s="946"/>
      <c r="D6" s="957"/>
      <c r="E6" s="950"/>
      <c r="F6" s="109"/>
      <c r="G6" s="15"/>
      <c r="H6" s="15"/>
      <c r="I6" s="944"/>
      <c r="J6" s="944"/>
      <c r="K6" s="944"/>
    </row>
    <row r="7" spans="1:8" ht="13.5" customHeight="1">
      <c r="A7" s="192">
        <v>1</v>
      </c>
      <c r="B7" s="193">
        <v>2</v>
      </c>
      <c r="C7" s="212">
        <v>3</v>
      </c>
      <c r="D7" s="213">
        <v>4</v>
      </c>
      <c r="E7" s="214">
        <v>5</v>
      </c>
      <c r="F7" s="111"/>
      <c r="G7" s="38"/>
      <c r="H7" s="38"/>
    </row>
    <row r="8" spans="1:8" ht="21.75" customHeight="1">
      <c r="A8" s="160" t="s">
        <v>719</v>
      </c>
      <c r="B8" s="205" t="s">
        <v>712</v>
      </c>
      <c r="C8" s="208"/>
      <c r="D8" s="203">
        <f>D9+D10</f>
        <v>55692840</v>
      </c>
      <c r="E8" s="225">
        <f>E9+E10</f>
        <v>24990141.12</v>
      </c>
      <c r="F8" s="200"/>
      <c r="G8" s="7"/>
      <c r="H8" s="7"/>
    </row>
    <row r="9" spans="1:8" ht="21.75" customHeight="1">
      <c r="A9" s="697" t="s">
        <v>710</v>
      </c>
      <c r="B9" s="696" t="s">
        <v>713</v>
      </c>
      <c r="C9" s="698"/>
      <c r="D9" s="699">
        <v>40531797</v>
      </c>
      <c r="E9" s="700">
        <f>'Z 1. 1'!H172</f>
        <v>22932720.32</v>
      </c>
      <c r="F9" s="200"/>
      <c r="G9" s="7"/>
      <c r="H9" s="7"/>
    </row>
    <row r="10" spans="1:8" ht="21.75" customHeight="1">
      <c r="A10" s="697" t="s">
        <v>711</v>
      </c>
      <c r="B10" s="696" t="s">
        <v>714</v>
      </c>
      <c r="C10" s="698"/>
      <c r="D10" s="699">
        <v>15161043</v>
      </c>
      <c r="E10" s="700">
        <f>'Z 1. 1'!I172</f>
        <v>2057420.7999999998</v>
      </c>
      <c r="F10" s="200"/>
      <c r="G10" s="7"/>
      <c r="H10" s="7"/>
    </row>
    <row r="11" spans="1:8" ht="22.5" customHeight="1">
      <c r="A11" s="160" t="s">
        <v>81</v>
      </c>
      <c r="B11" s="205" t="s">
        <v>715</v>
      </c>
      <c r="C11" s="208"/>
      <c r="D11" s="203">
        <f>D12+D13</f>
        <v>60623814</v>
      </c>
      <c r="E11" s="225">
        <f>E12+E13</f>
        <v>21210522.590000004</v>
      </c>
      <c r="F11" s="200"/>
      <c r="G11" s="7"/>
      <c r="H11" s="7"/>
    </row>
    <row r="12" spans="1:8" ht="22.5" customHeight="1">
      <c r="A12" s="697" t="s">
        <v>716</v>
      </c>
      <c r="B12" s="696" t="s">
        <v>377</v>
      </c>
      <c r="C12" s="698"/>
      <c r="D12" s="699">
        <v>39387652</v>
      </c>
      <c r="E12" s="700">
        <f>'Z 1. 2 '!H672</f>
        <v>19094681.040000003</v>
      </c>
      <c r="F12" s="200"/>
      <c r="G12" s="7"/>
      <c r="H12" s="7"/>
    </row>
    <row r="13" spans="1:8" ht="22.5" customHeight="1">
      <c r="A13" s="697" t="s">
        <v>717</v>
      </c>
      <c r="B13" s="696" t="s">
        <v>407</v>
      </c>
      <c r="C13" s="698"/>
      <c r="D13" s="699">
        <v>21236162</v>
      </c>
      <c r="E13" s="700">
        <f>'Z 1. 2 '!P672</f>
        <v>2115841.55</v>
      </c>
      <c r="F13" s="200"/>
      <c r="G13" s="7"/>
      <c r="H13" s="7"/>
    </row>
    <row r="14" spans="1:8" ht="21" customHeight="1">
      <c r="A14" s="694" t="s">
        <v>82</v>
      </c>
      <c r="B14" s="701" t="s">
        <v>718</v>
      </c>
      <c r="C14" s="702"/>
      <c r="D14" s="703">
        <f>D8-D11</f>
        <v>-4930974</v>
      </c>
      <c r="E14" s="704">
        <f>E8-E11</f>
        <v>3779618.5299999975</v>
      </c>
      <c r="F14" s="201"/>
      <c r="G14" s="7"/>
      <c r="H14" s="7"/>
    </row>
    <row r="15" spans="1:8" ht="25.5" customHeight="1">
      <c r="A15" s="705" t="s">
        <v>720</v>
      </c>
      <c r="B15" s="706" t="s">
        <v>732</v>
      </c>
      <c r="C15" s="707"/>
      <c r="D15" s="703">
        <f>D16-D24</f>
        <v>4930974</v>
      </c>
      <c r="E15" s="704">
        <f>E16-E24</f>
        <v>-786533.38</v>
      </c>
      <c r="F15" s="201"/>
      <c r="G15" s="7"/>
      <c r="H15" s="7"/>
    </row>
    <row r="16" spans="1:8" ht="20.25" customHeight="1">
      <c r="A16" s="153" t="s">
        <v>721</v>
      </c>
      <c r="B16" s="205" t="s">
        <v>722</v>
      </c>
      <c r="C16" s="209"/>
      <c r="D16" s="157">
        <f>SUM(D17:D23)</f>
        <v>6416668</v>
      </c>
      <c r="E16" s="221">
        <f>SUM(E17:E23)</f>
        <v>66668.62</v>
      </c>
      <c r="F16" s="202"/>
      <c r="G16" s="12"/>
      <c r="H16" s="12"/>
    </row>
    <row r="17" spans="1:8" ht="20.25" customHeight="1">
      <c r="A17" s="9" t="s">
        <v>723</v>
      </c>
      <c r="B17" s="154" t="s">
        <v>413</v>
      </c>
      <c r="C17" s="207" t="s">
        <v>521</v>
      </c>
      <c r="D17" s="158">
        <v>0</v>
      </c>
      <c r="E17" s="222">
        <v>0</v>
      </c>
      <c r="F17" s="199"/>
      <c r="G17" s="7"/>
      <c r="H17" s="7"/>
    </row>
    <row r="18" spans="1:8" ht="21" customHeight="1">
      <c r="A18" s="9" t="s">
        <v>724</v>
      </c>
      <c r="B18" s="154" t="s">
        <v>106</v>
      </c>
      <c r="C18" s="207" t="s">
        <v>521</v>
      </c>
      <c r="D18" s="158">
        <v>1000000</v>
      </c>
      <c r="E18" s="222">
        <v>0</v>
      </c>
      <c r="F18" s="199"/>
      <c r="G18" s="7"/>
      <c r="H18" s="7"/>
    </row>
    <row r="19" spans="1:8" ht="22.5" customHeight="1">
      <c r="A19" s="9" t="s">
        <v>725</v>
      </c>
      <c r="B19" s="154" t="s">
        <v>113</v>
      </c>
      <c r="C19" s="207" t="s">
        <v>523</v>
      </c>
      <c r="D19" s="158"/>
      <c r="E19" s="222">
        <v>0</v>
      </c>
      <c r="F19" s="199"/>
      <c r="G19" s="7"/>
      <c r="H19" s="7"/>
    </row>
    <row r="20" spans="1:8" ht="16.5" customHeight="1">
      <c r="A20" s="9" t="s">
        <v>726</v>
      </c>
      <c r="B20" s="154" t="s">
        <v>108</v>
      </c>
      <c r="C20" s="207" t="s">
        <v>729</v>
      </c>
      <c r="D20" s="158">
        <v>0</v>
      </c>
      <c r="E20" s="222"/>
      <c r="F20" s="199"/>
      <c r="G20" s="7"/>
      <c r="H20" s="7"/>
    </row>
    <row r="21" spans="1:8" ht="18" customHeight="1">
      <c r="A21" s="9" t="s">
        <v>727</v>
      </c>
      <c r="B21" s="154" t="s">
        <v>432</v>
      </c>
      <c r="C21" s="207" t="s">
        <v>731</v>
      </c>
      <c r="D21" s="158">
        <v>5350000</v>
      </c>
      <c r="E21" s="222">
        <v>0</v>
      </c>
      <c r="F21" s="199"/>
      <c r="G21" s="7"/>
      <c r="H21" s="7"/>
    </row>
    <row r="22" spans="1:8" ht="18.75" customHeight="1">
      <c r="A22" s="9" t="s">
        <v>728</v>
      </c>
      <c r="B22" s="154" t="s">
        <v>110</v>
      </c>
      <c r="C22" s="207" t="s">
        <v>730</v>
      </c>
      <c r="D22" s="158">
        <v>0</v>
      </c>
      <c r="E22" s="222"/>
      <c r="F22" s="199"/>
      <c r="G22" s="7"/>
      <c r="H22" s="7"/>
    </row>
    <row r="23" spans="1:8" ht="21.75" customHeight="1">
      <c r="A23" s="9" t="s">
        <v>251</v>
      </c>
      <c r="B23" s="154" t="s">
        <v>115</v>
      </c>
      <c r="C23" s="207" t="s">
        <v>522</v>
      </c>
      <c r="D23" s="158">
        <v>66668</v>
      </c>
      <c r="E23" s="222">
        <v>66668.62</v>
      </c>
      <c r="F23" s="201"/>
      <c r="G23" s="7"/>
      <c r="H23" s="7"/>
    </row>
    <row r="24" spans="1:8" ht="21" customHeight="1">
      <c r="A24" s="153" t="s">
        <v>733</v>
      </c>
      <c r="B24" s="205" t="s">
        <v>734</v>
      </c>
      <c r="C24" s="210"/>
      <c r="D24" s="157">
        <f>SUM(D25:D30)</f>
        <v>1485694</v>
      </c>
      <c r="E24" s="221">
        <f>SUM(E25:E30)</f>
        <v>853202</v>
      </c>
      <c r="F24" s="202"/>
      <c r="G24" s="12"/>
      <c r="H24" s="12"/>
    </row>
    <row r="25" spans="1:8" ht="15.75" customHeight="1">
      <c r="A25" s="9" t="s">
        <v>735</v>
      </c>
      <c r="B25" s="154" t="s">
        <v>117</v>
      </c>
      <c r="C25" s="207" t="s">
        <v>741</v>
      </c>
      <c r="D25" s="158">
        <v>1433694</v>
      </c>
      <c r="E25" s="222">
        <v>813202</v>
      </c>
      <c r="F25" s="199"/>
      <c r="G25" s="7"/>
      <c r="H25" s="7"/>
    </row>
    <row r="26" spans="1:8" ht="15.75" customHeight="1">
      <c r="A26" s="9" t="s">
        <v>736</v>
      </c>
      <c r="B26" s="154" t="s">
        <v>118</v>
      </c>
      <c r="C26" s="207" t="s">
        <v>742</v>
      </c>
      <c r="D26" s="158">
        <v>0</v>
      </c>
      <c r="E26" s="222">
        <v>0</v>
      </c>
      <c r="F26" s="199"/>
      <c r="G26" s="7"/>
      <c r="H26" s="7"/>
    </row>
    <row r="27" spans="1:8" ht="15.75" customHeight="1">
      <c r="A27" s="9" t="s">
        <v>737</v>
      </c>
      <c r="B27" s="154" t="s">
        <v>949</v>
      </c>
      <c r="C27" s="207" t="s">
        <v>741</v>
      </c>
      <c r="D27" s="158">
        <v>52000</v>
      </c>
      <c r="E27" s="222">
        <v>40000</v>
      </c>
      <c r="F27" s="199"/>
      <c r="G27" s="7"/>
      <c r="H27" s="7"/>
    </row>
    <row r="28" spans="1:8" ht="15.75" customHeight="1">
      <c r="A28" s="9" t="s">
        <v>738</v>
      </c>
      <c r="B28" s="154" t="s">
        <v>120</v>
      </c>
      <c r="C28" s="207" t="s">
        <v>525</v>
      </c>
      <c r="D28" s="158">
        <v>0</v>
      </c>
      <c r="E28" s="222"/>
      <c r="F28" s="199"/>
      <c r="G28" s="7"/>
      <c r="H28" s="7"/>
    </row>
    <row r="29" spans="1:14" ht="18" customHeight="1">
      <c r="A29" s="9" t="s">
        <v>739</v>
      </c>
      <c r="B29" s="154" t="s">
        <v>119</v>
      </c>
      <c r="C29" s="207" t="s">
        <v>524</v>
      </c>
      <c r="D29" s="158">
        <v>0</v>
      </c>
      <c r="E29" s="222"/>
      <c r="F29" s="199"/>
      <c r="G29" s="7"/>
      <c r="H29" s="7"/>
      <c r="N29" s="7"/>
    </row>
    <row r="30" spans="1:8" ht="21" customHeight="1" thickBot="1">
      <c r="A30" s="8" t="s">
        <v>740</v>
      </c>
      <c r="B30" s="206" t="s">
        <v>121</v>
      </c>
      <c r="C30" s="211" t="s">
        <v>526</v>
      </c>
      <c r="D30" s="204">
        <v>0</v>
      </c>
      <c r="E30" s="224"/>
      <c r="F30" s="199"/>
      <c r="G30" s="7"/>
      <c r="H30" s="7"/>
    </row>
    <row r="31" spans="4:5" ht="21.75" customHeight="1">
      <c r="D31" s="953" t="s">
        <v>669</v>
      </c>
      <c r="E31" s="953"/>
    </row>
    <row r="32" spans="4:5" ht="24" customHeight="1">
      <c r="D32" s="776" t="s">
        <v>670</v>
      </c>
      <c r="E32" s="776"/>
    </row>
    <row r="33" ht="33.75" customHeight="1"/>
    <row r="34" ht="14.25" customHeight="1"/>
  </sheetData>
  <mergeCells count="9">
    <mergeCell ref="B3:E3"/>
    <mergeCell ref="D31:E31"/>
    <mergeCell ref="D32:E32"/>
    <mergeCell ref="A5:A6"/>
    <mergeCell ref="D5:D6"/>
    <mergeCell ref="I5:K6"/>
    <mergeCell ref="C5:C6"/>
    <mergeCell ref="B5:B6"/>
    <mergeCell ref="E5:E6"/>
  </mergeCells>
  <printOptions/>
  <pageMargins left="0.4724409448818898" right="0.3937007874015748" top="0.3937007874015748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2"/>
  <sheetViews>
    <sheetView workbookViewId="0" topLeftCell="A1">
      <selection activeCell="A8" sqref="A8"/>
    </sheetView>
  </sheetViews>
  <sheetFormatPr defaultColWidth="9.00390625" defaultRowHeight="12.75"/>
  <cols>
    <col min="1" max="1" width="3.375" style="0" customWidth="1"/>
    <col min="2" max="2" width="5.75390625" style="0" customWidth="1"/>
    <col min="3" max="3" width="7.375" style="0" customWidth="1"/>
    <col min="4" max="4" width="6.125" style="0" customWidth="1"/>
    <col min="5" max="5" width="44.75390625" style="0" customWidth="1"/>
    <col min="6" max="6" width="13.625" style="0" customWidth="1"/>
    <col min="7" max="7" width="14.25390625" style="0" customWidth="1"/>
    <col min="8" max="8" width="13.625" style="0" customWidth="1"/>
    <col min="9" max="9" width="14.625" style="0" customWidth="1"/>
    <col min="10" max="10" width="13.375" style="0" customWidth="1"/>
    <col min="11" max="11" width="14.125" style="0" customWidth="1"/>
    <col min="12" max="12" width="8.375" style="0" customWidth="1"/>
  </cols>
  <sheetData>
    <row r="1" spans="6:12" ht="13.5" customHeight="1">
      <c r="F1" s="116"/>
      <c r="G1" s="116"/>
      <c r="H1" s="116"/>
      <c r="I1" s="116"/>
      <c r="J1" s="262" t="s">
        <v>298</v>
      </c>
      <c r="K1" s="116"/>
      <c r="L1" s="116"/>
    </row>
    <row r="2" spans="1:12" ht="35.25" customHeight="1">
      <c r="A2" s="960" t="s">
        <v>303</v>
      </c>
      <c r="B2" s="960"/>
      <c r="C2" s="960"/>
      <c r="D2" s="960"/>
      <c r="E2" s="960"/>
      <c r="F2" s="960"/>
      <c r="G2" s="960"/>
      <c r="H2" s="960"/>
      <c r="I2" s="960"/>
      <c r="J2" s="960"/>
      <c r="K2" s="960"/>
      <c r="L2" s="216"/>
    </row>
    <row r="3" spans="10:13" ht="11.25" customHeight="1" thickBot="1">
      <c r="J3" s="19"/>
      <c r="K3" s="19"/>
      <c r="L3" s="19"/>
      <c r="M3" s="7"/>
    </row>
    <row r="4" spans="1:11" ht="24" customHeight="1">
      <c r="A4" s="963" t="s">
        <v>79</v>
      </c>
      <c r="B4" s="965" t="s">
        <v>66</v>
      </c>
      <c r="C4" s="965" t="s">
        <v>67</v>
      </c>
      <c r="D4" s="965" t="s">
        <v>435</v>
      </c>
      <c r="E4" s="961" t="s">
        <v>411</v>
      </c>
      <c r="F4" s="970" t="s">
        <v>299</v>
      </c>
      <c r="G4" s="970"/>
      <c r="H4" s="970" t="s">
        <v>301</v>
      </c>
      <c r="I4" s="970"/>
      <c r="J4" s="970" t="s">
        <v>302</v>
      </c>
      <c r="K4" s="971"/>
    </row>
    <row r="5" spans="1:11" ht="25.5" customHeight="1">
      <c r="A5" s="964"/>
      <c r="B5" s="966"/>
      <c r="C5" s="966"/>
      <c r="D5" s="966"/>
      <c r="E5" s="962"/>
      <c r="F5" s="553" t="s">
        <v>300</v>
      </c>
      <c r="G5" s="553" t="s">
        <v>744</v>
      </c>
      <c r="H5" s="553" t="s">
        <v>300</v>
      </c>
      <c r="I5" s="553" t="s">
        <v>743</v>
      </c>
      <c r="J5" s="553" t="s">
        <v>300</v>
      </c>
      <c r="K5" s="620" t="s">
        <v>743</v>
      </c>
    </row>
    <row r="6" spans="1:11" ht="10.5" customHeight="1">
      <c r="A6" s="114">
        <v>1</v>
      </c>
      <c r="B6" s="18">
        <v>2</v>
      </c>
      <c r="C6" s="18">
        <v>3</v>
      </c>
      <c r="D6" s="18">
        <v>4</v>
      </c>
      <c r="E6" s="18">
        <v>5</v>
      </c>
      <c r="F6" s="193">
        <v>6</v>
      </c>
      <c r="G6" s="193">
        <v>7</v>
      </c>
      <c r="H6" s="193">
        <v>8</v>
      </c>
      <c r="I6" s="193">
        <v>9</v>
      </c>
      <c r="J6" s="193">
        <v>10</v>
      </c>
      <c r="K6" s="226">
        <v>11</v>
      </c>
    </row>
    <row r="7" spans="1:11" ht="17.25" customHeight="1">
      <c r="A7" s="967" t="s">
        <v>304</v>
      </c>
      <c r="B7" s="968"/>
      <c r="C7" s="968"/>
      <c r="D7" s="968"/>
      <c r="E7" s="968"/>
      <c r="F7" s="968"/>
      <c r="G7" s="968"/>
      <c r="H7" s="968"/>
      <c r="I7" s="968"/>
      <c r="J7" s="968"/>
      <c r="K7" s="969"/>
    </row>
    <row r="8" spans="1:11" ht="33.75" customHeight="1">
      <c r="A8" s="114" t="s">
        <v>104</v>
      </c>
      <c r="B8" s="18">
        <v>754</v>
      </c>
      <c r="C8" s="18">
        <v>75405</v>
      </c>
      <c r="D8" s="18">
        <v>3000</v>
      </c>
      <c r="E8" s="33" t="s">
        <v>306</v>
      </c>
      <c r="F8" s="354"/>
      <c r="G8" s="354"/>
      <c r="H8" s="354"/>
      <c r="I8" s="354"/>
      <c r="J8" s="242">
        <f>'Z 1. 2 '!D155</f>
        <v>11000</v>
      </c>
      <c r="K8" s="578">
        <f>'Z 1. 2 '!E155</f>
        <v>11000</v>
      </c>
    </row>
    <row r="9" spans="1:11" ht="32.25" customHeight="1">
      <c r="A9" s="114" t="s">
        <v>105</v>
      </c>
      <c r="B9" s="18">
        <v>801</v>
      </c>
      <c r="C9" s="18">
        <v>80197</v>
      </c>
      <c r="D9" s="18">
        <v>2660</v>
      </c>
      <c r="E9" s="33" t="s">
        <v>307</v>
      </c>
      <c r="F9" s="354">
        <f>'Z 1. 2 '!D388</f>
        <v>87000</v>
      </c>
      <c r="G9" s="242">
        <f>'Z 1. 2 '!E388</f>
        <v>10000</v>
      </c>
      <c r="H9" s="354"/>
      <c r="I9" s="354"/>
      <c r="J9" s="242"/>
      <c r="K9" s="614"/>
    </row>
    <row r="10" spans="1:11" ht="23.25" customHeight="1">
      <c r="A10" s="967" t="s">
        <v>305</v>
      </c>
      <c r="B10" s="968"/>
      <c r="C10" s="968"/>
      <c r="D10" s="968"/>
      <c r="E10" s="968"/>
      <c r="F10" s="968"/>
      <c r="G10" s="968"/>
      <c r="H10" s="968"/>
      <c r="I10" s="968"/>
      <c r="J10" s="968"/>
      <c r="K10" s="969"/>
    </row>
    <row r="11" spans="1:11" ht="23.25" customHeight="1">
      <c r="A11" s="192">
        <v>1</v>
      </c>
      <c r="B11" s="193">
        <v>750</v>
      </c>
      <c r="C11" s="193">
        <v>75075</v>
      </c>
      <c r="D11" s="193">
        <v>2820</v>
      </c>
      <c r="E11" s="56" t="s">
        <v>313</v>
      </c>
      <c r="F11" s="616"/>
      <c r="G11" s="616"/>
      <c r="H11" s="616"/>
      <c r="I11" s="616"/>
      <c r="J11" s="394">
        <f>'Z 1. 2 '!D139</f>
        <v>5000</v>
      </c>
      <c r="K11" s="624">
        <f>'Z 1. 2 '!E139</f>
        <v>5000</v>
      </c>
    </row>
    <row r="12" spans="1:11" ht="23.25" customHeight="1">
      <c r="A12" s="192">
        <v>2</v>
      </c>
      <c r="B12" s="193">
        <v>801</v>
      </c>
      <c r="C12" s="193">
        <v>80102</v>
      </c>
      <c r="D12" s="193">
        <v>2540</v>
      </c>
      <c r="E12" s="56" t="s">
        <v>308</v>
      </c>
      <c r="F12" s="616"/>
      <c r="G12" s="616"/>
      <c r="H12" s="394">
        <f>'Z 1. 2 '!D218</f>
        <v>784893</v>
      </c>
      <c r="I12" s="399">
        <f>'Z 1. 2 '!E218</f>
        <v>327764</v>
      </c>
      <c r="J12" s="616"/>
      <c r="K12" s="621"/>
    </row>
    <row r="13" spans="1:11" ht="23.25" customHeight="1">
      <c r="A13" s="192">
        <v>3</v>
      </c>
      <c r="B13" s="193">
        <v>801</v>
      </c>
      <c r="C13" s="193">
        <v>80105</v>
      </c>
      <c r="D13" s="193">
        <v>2540</v>
      </c>
      <c r="E13" s="56" t="s">
        <v>310</v>
      </c>
      <c r="F13" s="616"/>
      <c r="G13" s="616"/>
      <c r="H13" s="394">
        <f>'Z 1. 2 '!D236</f>
        <v>468388</v>
      </c>
      <c r="I13" s="399">
        <f>'Z 1. 2 '!E236</f>
        <v>207913</v>
      </c>
      <c r="J13" s="616"/>
      <c r="K13" s="621"/>
    </row>
    <row r="14" spans="1:11" ht="19.5" customHeight="1">
      <c r="A14" s="192">
        <v>4</v>
      </c>
      <c r="B14" s="193">
        <v>801</v>
      </c>
      <c r="C14" s="193">
        <v>80111</v>
      </c>
      <c r="D14" s="193">
        <v>2540</v>
      </c>
      <c r="E14" s="615" t="s">
        <v>311</v>
      </c>
      <c r="F14" s="616"/>
      <c r="G14" s="616"/>
      <c r="H14" s="394">
        <f>'Z 1. 2 '!D238</f>
        <v>201928</v>
      </c>
      <c r="I14" s="399">
        <f>'Z 1. 2 '!E238</f>
        <v>100031</v>
      </c>
      <c r="J14" s="616"/>
      <c r="K14" s="621"/>
    </row>
    <row r="15" spans="1:11" ht="23.25" customHeight="1">
      <c r="A15" s="192">
        <v>5</v>
      </c>
      <c r="B15" s="193">
        <v>801</v>
      </c>
      <c r="C15" s="193">
        <v>80120</v>
      </c>
      <c r="D15" s="193">
        <v>2540</v>
      </c>
      <c r="E15" s="56" t="s">
        <v>309</v>
      </c>
      <c r="F15" s="616"/>
      <c r="G15" s="616"/>
      <c r="H15" s="394">
        <f>'Z 1. 2 '!D252</f>
        <v>263435</v>
      </c>
      <c r="I15" s="399">
        <f>'Z 1. 2 '!E252</f>
        <v>173015</v>
      </c>
      <c r="J15" s="616"/>
      <c r="K15" s="621"/>
    </row>
    <row r="16" spans="1:11" ht="23.25" customHeight="1">
      <c r="A16" s="192">
        <v>6</v>
      </c>
      <c r="B16" s="193">
        <v>801</v>
      </c>
      <c r="C16" s="193">
        <v>80130</v>
      </c>
      <c r="D16" s="193">
        <v>2540</v>
      </c>
      <c r="E16" s="56" t="s">
        <v>309</v>
      </c>
      <c r="F16" s="616"/>
      <c r="G16" s="616"/>
      <c r="H16" s="394">
        <f>'Z 1. 2 '!D281</f>
        <v>133372</v>
      </c>
      <c r="I16" s="399">
        <f>'Z 1. 2 '!E281</f>
        <v>58475</v>
      </c>
      <c r="J16" s="616"/>
      <c r="K16" s="621"/>
    </row>
    <row r="17" spans="1:11" ht="23.25" customHeight="1">
      <c r="A17" s="192">
        <v>7</v>
      </c>
      <c r="B17" s="193">
        <v>801</v>
      </c>
      <c r="C17" s="193">
        <v>80134</v>
      </c>
      <c r="D17" s="193">
        <v>2540</v>
      </c>
      <c r="E17" s="56" t="s">
        <v>312</v>
      </c>
      <c r="F17" s="616"/>
      <c r="G17" s="616"/>
      <c r="H17" s="394">
        <f>'Z 1. 2 '!D310</f>
        <v>528911</v>
      </c>
      <c r="I17" s="399">
        <f>'Z 1. 2 '!E310</f>
        <v>257186</v>
      </c>
      <c r="J17" s="616"/>
      <c r="K17" s="621"/>
    </row>
    <row r="18" spans="1:11" ht="23.25" customHeight="1">
      <c r="A18" s="192">
        <v>8</v>
      </c>
      <c r="B18" s="193">
        <v>852</v>
      </c>
      <c r="C18" s="193">
        <v>85202</v>
      </c>
      <c r="D18" s="193">
        <v>2820</v>
      </c>
      <c r="E18" s="56" t="s">
        <v>314</v>
      </c>
      <c r="F18" s="616"/>
      <c r="G18" s="616"/>
      <c r="H18" s="394"/>
      <c r="I18" s="399"/>
      <c r="J18" s="394">
        <f>'Z 1. 2 '!D423</f>
        <v>1811</v>
      </c>
      <c r="K18" s="416">
        <f>'Z 1. 2 '!E423</f>
        <v>1811</v>
      </c>
    </row>
    <row r="19" spans="1:11" ht="23.25" customHeight="1">
      <c r="A19" s="192">
        <v>9</v>
      </c>
      <c r="B19" s="193">
        <v>854</v>
      </c>
      <c r="C19" s="193">
        <v>85406</v>
      </c>
      <c r="D19" s="193">
        <v>2540</v>
      </c>
      <c r="E19" s="56" t="s">
        <v>315</v>
      </c>
      <c r="F19" s="616"/>
      <c r="G19" s="616"/>
      <c r="H19" s="394">
        <f>'Z 1. 2 '!D605</f>
        <v>84620</v>
      </c>
      <c r="I19" s="399">
        <f>'Z 1. 2 '!E605</f>
        <v>42306</v>
      </c>
      <c r="J19" s="616"/>
      <c r="K19" s="416"/>
    </row>
    <row r="20" spans="1:11" ht="23.25" customHeight="1">
      <c r="A20" s="192">
        <v>10</v>
      </c>
      <c r="B20" s="193">
        <v>900</v>
      </c>
      <c r="C20" s="193">
        <v>90019</v>
      </c>
      <c r="D20" s="193">
        <v>2810</v>
      </c>
      <c r="E20" s="56" t="s">
        <v>316</v>
      </c>
      <c r="F20" s="616"/>
      <c r="G20" s="616"/>
      <c r="H20" s="616"/>
      <c r="I20" s="399"/>
      <c r="J20" s="394">
        <f>'Z 1. 2 '!D656</f>
        <v>2000</v>
      </c>
      <c r="K20" s="416">
        <f>'Z 1. 2 '!E656</f>
        <v>2000</v>
      </c>
    </row>
    <row r="21" spans="1:11" ht="27.75" customHeight="1">
      <c r="A21" s="192">
        <v>11</v>
      </c>
      <c r="B21" s="193">
        <v>900</v>
      </c>
      <c r="C21" s="193">
        <v>90019</v>
      </c>
      <c r="D21" s="193">
        <v>2830</v>
      </c>
      <c r="E21" s="56" t="s">
        <v>317</v>
      </c>
      <c r="F21" s="394"/>
      <c r="G21" s="394"/>
      <c r="H21" s="394"/>
      <c r="I21" s="399"/>
      <c r="J21" s="394">
        <f>'Z 1. 2 '!D657</f>
        <v>10000</v>
      </c>
      <c r="K21" s="416">
        <f>'Z 1. 2 '!E657</f>
        <v>0</v>
      </c>
    </row>
    <row r="22" spans="1:11" ht="26.25" customHeight="1">
      <c r="A22" s="619">
        <v>12</v>
      </c>
      <c r="B22" s="617">
        <v>926</v>
      </c>
      <c r="C22" s="617">
        <v>92695</v>
      </c>
      <c r="D22" s="617">
        <v>2820</v>
      </c>
      <c r="E22" s="618" t="s">
        <v>318</v>
      </c>
      <c r="F22" s="394"/>
      <c r="G22" s="394"/>
      <c r="H22" s="394"/>
      <c r="I22" s="399"/>
      <c r="J22" s="399">
        <f>'Z 1. 2 '!D671</f>
        <v>16000</v>
      </c>
      <c r="K22" s="416">
        <f>'Z 1. 2 '!E671</f>
        <v>11500</v>
      </c>
    </row>
    <row r="23" spans="1:11" ht="22.5" customHeight="1" thickBot="1">
      <c r="A23" s="958" t="s">
        <v>539</v>
      </c>
      <c r="B23" s="959"/>
      <c r="C23" s="959"/>
      <c r="D23" s="959"/>
      <c r="E23" s="959"/>
      <c r="F23" s="622">
        <f aca="true" t="shared" si="0" ref="F23:K23">SUM(F8:F22)</f>
        <v>87000</v>
      </c>
      <c r="G23" s="623">
        <f t="shared" si="0"/>
        <v>10000</v>
      </c>
      <c r="H23" s="622">
        <f t="shared" si="0"/>
        <v>2465547</v>
      </c>
      <c r="I23" s="623">
        <f t="shared" si="0"/>
        <v>1166690</v>
      </c>
      <c r="J23" s="622">
        <f t="shared" si="0"/>
        <v>45811</v>
      </c>
      <c r="K23" s="625">
        <f t="shared" si="0"/>
        <v>31311</v>
      </c>
    </row>
    <row r="24" spans="1:13" ht="19.5" customHeight="1">
      <c r="A24" s="29"/>
      <c r="B24" s="29"/>
      <c r="C24" s="29"/>
      <c r="D24" s="29"/>
      <c r="E24" s="32"/>
      <c r="F24" s="32"/>
      <c r="G24" s="32"/>
      <c r="H24" s="32"/>
      <c r="I24" s="32"/>
      <c r="J24" s="32"/>
      <c r="K24" s="32"/>
      <c r="L24" s="7"/>
      <c r="M24" s="7"/>
    </row>
    <row r="25" spans="1:11" ht="15.75" customHeight="1">
      <c r="A25" s="29"/>
      <c r="B25" s="29"/>
      <c r="C25" s="29"/>
      <c r="D25" s="29"/>
      <c r="E25" s="29"/>
      <c r="F25" s="29"/>
      <c r="G25" s="29"/>
      <c r="H25" s="29"/>
      <c r="I25" s="29"/>
      <c r="J25" s="812" t="s">
        <v>669</v>
      </c>
      <c r="K25" s="812"/>
    </row>
    <row r="26" spans="1:11" ht="12.75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</row>
    <row r="27" spans="1:11" ht="12.75">
      <c r="A27" s="29"/>
      <c r="B27" s="29"/>
      <c r="C27" s="29"/>
      <c r="D27" s="29"/>
      <c r="E27" s="29"/>
      <c r="F27" s="29"/>
      <c r="G27" s="29"/>
      <c r="H27" s="29"/>
      <c r="I27" s="29"/>
      <c r="J27" s="812" t="s">
        <v>670</v>
      </c>
      <c r="K27" s="812"/>
    </row>
    <row r="28" spans="1:11" ht="13.5" customHeight="1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</row>
    <row r="29" spans="1:11" ht="12.75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</row>
    <row r="30" spans="1:11" ht="12.75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</row>
    <row r="31" spans="1:11" ht="12.75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</row>
    <row r="32" spans="1:11" ht="12.75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</row>
  </sheetData>
  <mergeCells count="14">
    <mergeCell ref="F4:G4"/>
    <mergeCell ref="H4:I4"/>
    <mergeCell ref="J4:K4"/>
    <mergeCell ref="A7:K7"/>
    <mergeCell ref="A23:E23"/>
    <mergeCell ref="A2:K2"/>
    <mergeCell ref="J25:K25"/>
    <mergeCell ref="J27:K27"/>
    <mergeCell ref="E4:E5"/>
    <mergeCell ref="A4:A5"/>
    <mergeCell ref="B4:B5"/>
    <mergeCell ref="C4:C5"/>
    <mergeCell ref="D4:D5"/>
    <mergeCell ref="A10:K10"/>
  </mergeCells>
  <printOptions horizontalCentered="1"/>
  <pageMargins left="0" right="0" top="0.5905511811023623" bottom="0.3937007874015748" header="0.5118110236220472" footer="0.5118110236220472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C1">
      <selection activeCell="K8" sqref="K8:K11"/>
    </sheetView>
  </sheetViews>
  <sheetFormatPr defaultColWidth="9.00390625" defaultRowHeight="12.75"/>
  <cols>
    <col min="1" max="1" width="3.625" style="0" customWidth="1"/>
    <col min="2" max="2" width="41.25390625" style="0" customWidth="1"/>
    <col min="3" max="3" width="12.00390625" style="0" customWidth="1"/>
    <col min="4" max="4" width="8.875" style="0" hidden="1" customWidth="1"/>
    <col min="5" max="5" width="12.625" style="0" customWidth="1"/>
    <col min="6" max="6" width="13.25390625" style="0" customWidth="1"/>
    <col min="7" max="7" width="14.25390625" style="0" customWidth="1"/>
    <col min="8" max="8" width="13.375" style="0" customWidth="1"/>
    <col min="9" max="11" width="14.25390625" style="0" customWidth="1"/>
    <col min="12" max="12" width="9.00390625" style="0" customWidth="1"/>
  </cols>
  <sheetData>
    <row r="1" spans="5:11" ht="12.75">
      <c r="E1" s="973"/>
      <c r="F1" s="973"/>
      <c r="G1" s="973"/>
      <c r="H1" s="973"/>
      <c r="I1" s="973"/>
      <c r="J1" s="19"/>
      <c r="K1" s="19"/>
    </row>
    <row r="2" spans="3:11" ht="21" customHeight="1">
      <c r="C2" s="974" t="s">
        <v>503</v>
      </c>
      <c r="D2" s="974"/>
      <c r="E2" s="974"/>
      <c r="F2" s="974"/>
      <c r="G2" s="974"/>
      <c r="H2" s="974"/>
      <c r="I2" s="974"/>
      <c r="J2" s="606"/>
      <c r="K2" s="606"/>
    </row>
    <row r="3" spans="3:11" ht="21" customHeight="1">
      <c r="C3" s="39"/>
      <c r="D3" s="39"/>
      <c r="E3" s="217"/>
      <c r="F3" s="39"/>
      <c r="G3" s="39"/>
      <c r="H3" s="39"/>
      <c r="I3" s="39"/>
      <c r="J3" s="39"/>
      <c r="K3" s="39"/>
    </row>
    <row r="4" spans="3:11" ht="12.75">
      <c r="C4" s="975"/>
      <c r="D4" s="975"/>
      <c r="E4" s="975"/>
      <c r="F4" s="975"/>
      <c r="G4" s="975"/>
      <c r="H4" s="975"/>
      <c r="I4" s="975"/>
      <c r="J4" s="39"/>
      <c r="K4" s="39"/>
    </row>
    <row r="5" spans="1:11" ht="28.5" customHeight="1">
      <c r="A5" s="972" t="s">
        <v>319</v>
      </c>
      <c r="B5" s="972"/>
      <c r="C5" s="972"/>
      <c r="D5" s="972"/>
      <c r="E5" s="972"/>
      <c r="F5" s="972"/>
      <c r="G5" s="972"/>
      <c r="H5" s="972"/>
      <c r="I5" s="972"/>
      <c r="J5" s="972"/>
      <c r="K5" s="972"/>
    </row>
    <row r="6" spans="1:11" ht="12.75">
      <c r="A6" s="6"/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13.5" thickBot="1">
      <c r="A7" s="6"/>
      <c r="B7" s="6"/>
      <c r="C7" s="6"/>
      <c r="D7" s="6"/>
      <c r="E7" s="6"/>
      <c r="F7" s="6"/>
      <c r="G7" s="6"/>
      <c r="H7" s="6"/>
      <c r="I7" s="6"/>
      <c r="J7" s="6"/>
      <c r="K7" s="6"/>
    </row>
    <row r="8" spans="1:11" ht="19.5" customHeight="1">
      <c r="A8" s="980" t="s">
        <v>379</v>
      </c>
      <c r="B8" s="978" t="s">
        <v>371</v>
      </c>
      <c r="C8" s="976" t="s">
        <v>325</v>
      </c>
      <c r="D8" s="629"/>
      <c r="E8" s="976" t="s">
        <v>376</v>
      </c>
      <c r="F8" s="976"/>
      <c r="G8" s="976"/>
      <c r="H8" s="976"/>
      <c r="I8" s="976" t="s">
        <v>65</v>
      </c>
      <c r="J8" s="976"/>
      <c r="K8" s="982" t="s">
        <v>327</v>
      </c>
    </row>
    <row r="9" spans="1:11" ht="13.5" customHeight="1">
      <c r="A9" s="981"/>
      <c r="B9" s="979"/>
      <c r="C9" s="977"/>
      <c r="D9" s="630"/>
      <c r="E9" s="977" t="s">
        <v>300</v>
      </c>
      <c r="F9" s="977"/>
      <c r="G9" s="977" t="s">
        <v>326</v>
      </c>
      <c r="H9" s="977"/>
      <c r="I9" s="630" t="s">
        <v>300</v>
      </c>
      <c r="J9" s="630" t="s">
        <v>326</v>
      </c>
      <c r="K9" s="983"/>
    </row>
    <row r="10" spans="1:11" ht="16.5" customHeight="1">
      <c r="A10" s="981"/>
      <c r="B10" s="979"/>
      <c r="C10" s="977"/>
      <c r="D10" s="630"/>
      <c r="E10" s="977" t="s">
        <v>18</v>
      </c>
      <c r="F10" s="630" t="s">
        <v>96</v>
      </c>
      <c r="G10" s="977" t="s">
        <v>18</v>
      </c>
      <c r="H10" s="630" t="s">
        <v>96</v>
      </c>
      <c r="I10" s="977" t="s">
        <v>18</v>
      </c>
      <c r="J10" s="977" t="s">
        <v>18</v>
      </c>
      <c r="K10" s="983"/>
    </row>
    <row r="11" spans="1:11" ht="17.25" customHeight="1">
      <c r="A11" s="981"/>
      <c r="B11" s="979"/>
      <c r="C11" s="977"/>
      <c r="D11" s="630"/>
      <c r="E11" s="977"/>
      <c r="F11" s="630" t="s">
        <v>978</v>
      </c>
      <c r="G11" s="977"/>
      <c r="H11" s="655" t="s">
        <v>978</v>
      </c>
      <c r="I11" s="977"/>
      <c r="J11" s="977"/>
      <c r="K11" s="983"/>
    </row>
    <row r="12" spans="1:11" ht="14.25" customHeight="1">
      <c r="A12" s="197">
        <v>1</v>
      </c>
      <c r="B12" s="195">
        <v>2</v>
      </c>
      <c r="C12" s="196">
        <v>3</v>
      </c>
      <c r="D12" s="196"/>
      <c r="E12" s="195">
        <v>4</v>
      </c>
      <c r="F12" s="195">
        <v>5</v>
      </c>
      <c r="G12" s="195">
        <v>6</v>
      </c>
      <c r="H12" s="195">
        <v>7</v>
      </c>
      <c r="I12" s="196">
        <v>8</v>
      </c>
      <c r="J12" s="196"/>
      <c r="K12" s="218"/>
    </row>
    <row r="13" spans="1:11" ht="25.5" customHeight="1">
      <c r="A13" s="644" t="s">
        <v>101</v>
      </c>
      <c r="B13" s="626" t="s">
        <v>321</v>
      </c>
      <c r="C13" s="646">
        <f>C15</f>
        <v>38954.19</v>
      </c>
      <c r="D13" s="645">
        <f aca="true" t="shared" si="0" ref="D13:K13">D15</f>
        <v>0</v>
      </c>
      <c r="E13" s="651">
        <f t="shared" si="0"/>
        <v>470899</v>
      </c>
      <c r="F13" s="651">
        <f t="shared" si="0"/>
        <v>87000</v>
      </c>
      <c r="G13" s="653">
        <f t="shared" si="0"/>
        <v>173146.54</v>
      </c>
      <c r="H13" s="653">
        <f t="shared" si="0"/>
        <v>10000</v>
      </c>
      <c r="I13" s="645">
        <f t="shared" si="0"/>
        <v>470899</v>
      </c>
      <c r="J13" s="646">
        <f t="shared" si="0"/>
        <v>192335.48</v>
      </c>
      <c r="K13" s="647">
        <f t="shared" si="0"/>
        <v>24159.91</v>
      </c>
    </row>
    <row r="14" spans="1:11" ht="11.25" customHeight="1">
      <c r="A14" s="197"/>
      <c r="B14" s="627" t="s">
        <v>19</v>
      </c>
      <c r="C14" s="648"/>
      <c r="D14" s="196"/>
      <c r="E14" s="652"/>
      <c r="F14" s="652"/>
      <c r="G14" s="654"/>
      <c r="H14" s="654"/>
      <c r="I14" s="196"/>
      <c r="J14" s="635"/>
      <c r="K14" s="636"/>
    </row>
    <row r="15" spans="1:11" ht="37.5" customHeight="1">
      <c r="A15" s="619">
        <v>1</v>
      </c>
      <c r="B15" s="628" t="s">
        <v>324</v>
      </c>
      <c r="C15" s="688">
        <v>38954.19</v>
      </c>
      <c r="D15" s="689"/>
      <c r="E15" s="690">
        <v>470899</v>
      </c>
      <c r="F15" s="690">
        <v>87000</v>
      </c>
      <c r="G15" s="691">
        <v>173146.54</v>
      </c>
      <c r="H15" s="691">
        <v>10000</v>
      </c>
      <c r="I15" s="692">
        <v>470899</v>
      </c>
      <c r="J15" s="688">
        <v>192335.48</v>
      </c>
      <c r="K15" s="693">
        <v>24159.91</v>
      </c>
    </row>
    <row r="16" spans="1:11" ht="24" customHeight="1">
      <c r="A16" s="640" t="s">
        <v>102</v>
      </c>
      <c r="B16" s="607" t="s">
        <v>320</v>
      </c>
      <c r="C16" s="649">
        <f>SUM(C18:C22)</f>
        <v>0</v>
      </c>
      <c r="D16" s="641">
        <f aca="true" t="shared" si="1" ref="D16:K16">SUM(D18:D22)</f>
        <v>12743</v>
      </c>
      <c r="E16" s="642">
        <f t="shared" si="1"/>
        <v>373030</v>
      </c>
      <c r="F16" s="642">
        <f t="shared" si="1"/>
        <v>0</v>
      </c>
      <c r="G16" s="641">
        <f t="shared" si="1"/>
        <v>271921.8</v>
      </c>
      <c r="H16" s="641">
        <f t="shared" si="1"/>
        <v>0</v>
      </c>
      <c r="I16" s="642">
        <f t="shared" si="1"/>
        <v>373030</v>
      </c>
      <c r="J16" s="641">
        <f t="shared" si="1"/>
        <v>151928.91</v>
      </c>
      <c r="K16" s="643">
        <f t="shared" si="1"/>
        <v>119992.89000000001</v>
      </c>
    </row>
    <row r="17" spans="1:11" ht="12" customHeight="1">
      <c r="A17" s="631"/>
      <c r="B17" s="127" t="s">
        <v>19</v>
      </c>
      <c r="C17" s="256"/>
      <c r="D17" s="176"/>
      <c r="E17" s="176"/>
      <c r="F17" s="249"/>
      <c r="G17" s="176"/>
      <c r="H17" s="249"/>
      <c r="I17" s="176"/>
      <c r="J17" s="249"/>
      <c r="K17" s="532"/>
    </row>
    <row r="18" spans="1:11" ht="15.75" customHeight="1">
      <c r="A18" s="632">
        <v>1</v>
      </c>
      <c r="B18" s="56" t="s">
        <v>200</v>
      </c>
      <c r="C18" s="399">
        <v>0</v>
      </c>
      <c r="D18" s="177">
        <v>2200</v>
      </c>
      <c r="E18" s="177">
        <v>97620</v>
      </c>
      <c r="F18" s="177"/>
      <c r="G18" s="254">
        <v>70063.13</v>
      </c>
      <c r="H18" s="254"/>
      <c r="I18" s="177">
        <v>97620</v>
      </c>
      <c r="J18" s="254">
        <v>50485.17</v>
      </c>
      <c r="K18" s="633">
        <f>C18+G18-J18</f>
        <v>19577.960000000006</v>
      </c>
    </row>
    <row r="19" spans="1:11" ht="18" customHeight="1">
      <c r="A19" s="634">
        <v>2</v>
      </c>
      <c r="B19" s="56" t="s">
        <v>605</v>
      </c>
      <c r="C19" s="399">
        <v>0</v>
      </c>
      <c r="D19" s="177">
        <v>6009</v>
      </c>
      <c r="E19" s="177">
        <v>136820</v>
      </c>
      <c r="F19" s="177"/>
      <c r="G19" s="254">
        <v>75055.84</v>
      </c>
      <c r="H19" s="254"/>
      <c r="I19" s="177">
        <v>136820</v>
      </c>
      <c r="J19" s="254">
        <v>59803.7</v>
      </c>
      <c r="K19" s="633">
        <f>C19+G19-J19</f>
        <v>15252.14</v>
      </c>
    </row>
    <row r="20" spans="1:11" ht="23.25" customHeight="1">
      <c r="A20" s="634">
        <v>3</v>
      </c>
      <c r="B20" s="56" t="s">
        <v>544</v>
      </c>
      <c r="C20" s="399">
        <v>0</v>
      </c>
      <c r="D20" s="177">
        <v>0</v>
      </c>
      <c r="E20" s="177">
        <v>5540</v>
      </c>
      <c r="F20" s="177"/>
      <c r="G20" s="254">
        <v>6399.92</v>
      </c>
      <c r="H20" s="254"/>
      <c r="I20" s="177">
        <v>5540</v>
      </c>
      <c r="J20" s="254">
        <v>5492.01</v>
      </c>
      <c r="K20" s="633">
        <f>C20+G20-J20</f>
        <v>907.9099999999999</v>
      </c>
    </row>
    <row r="21" spans="1:11" ht="21" customHeight="1">
      <c r="A21" s="634">
        <v>4</v>
      </c>
      <c r="B21" s="56" t="s">
        <v>380</v>
      </c>
      <c r="C21" s="399">
        <v>0</v>
      </c>
      <c r="D21" s="177">
        <v>4534</v>
      </c>
      <c r="E21" s="177">
        <v>8050</v>
      </c>
      <c r="F21" s="177"/>
      <c r="G21" s="254">
        <v>6710.61</v>
      </c>
      <c r="H21" s="254"/>
      <c r="I21" s="177">
        <v>8050</v>
      </c>
      <c r="J21" s="254">
        <v>3984.6</v>
      </c>
      <c r="K21" s="633">
        <f>C21+G21-J21</f>
        <v>2726.0099999999998</v>
      </c>
    </row>
    <row r="22" spans="1:11" ht="29.25" customHeight="1">
      <c r="A22" s="634">
        <v>5</v>
      </c>
      <c r="B22" s="56" t="s">
        <v>202</v>
      </c>
      <c r="C22" s="399">
        <v>0</v>
      </c>
      <c r="D22" s="177"/>
      <c r="E22" s="177">
        <v>125000</v>
      </c>
      <c r="F22" s="177"/>
      <c r="G22" s="254">
        <v>113692.3</v>
      </c>
      <c r="H22" s="254"/>
      <c r="I22" s="177">
        <v>125000</v>
      </c>
      <c r="J22" s="254">
        <v>32163.43</v>
      </c>
      <c r="K22" s="633">
        <f>C22+G22-J22</f>
        <v>81528.87</v>
      </c>
    </row>
    <row r="23" spans="1:11" ht="21" customHeight="1" thickBot="1">
      <c r="A23" s="984" t="s">
        <v>18</v>
      </c>
      <c r="B23" s="985"/>
      <c r="C23" s="650">
        <f>C13+C16</f>
        <v>38954.19</v>
      </c>
      <c r="D23" s="637">
        <f aca="true" t="shared" si="2" ref="D23:K23">D13+D16</f>
        <v>12743</v>
      </c>
      <c r="E23" s="637">
        <f t="shared" si="2"/>
        <v>843929</v>
      </c>
      <c r="F23" s="638">
        <f t="shared" si="2"/>
        <v>87000</v>
      </c>
      <c r="G23" s="637">
        <f t="shared" si="2"/>
        <v>445068.33999999997</v>
      </c>
      <c r="H23" s="637">
        <f t="shared" si="2"/>
        <v>10000</v>
      </c>
      <c r="I23" s="638">
        <f t="shared" si="2"/>
        <v>843929</v>
      </c>
      <c r="J23" s="637">
        <f t="shared" si="2"/>
        <v>344264.39</v>
      </c>
      <c r="K23" s="639">
        <f t="shared" si="2"/>
        <v>144152.80000000002</v>
      </c>
    </row>
    <row r="25" spans="8:11" ht="12.75">
      <c r="H25" s="776" t="s">
        <v>669</v>
      </c>
      <c r="I25" s="776"/>
      <c r="J25" s="388"/>
      <c r="K25" s="388"/>
    </row>
    <row r="27" spans="8:11" ht="12.75">
      <c r="H27" s="776" t="s">
        <v>670</v>
      </c>
      <c r="I27" s="776"/>
      <c r="J27" s="388"/>
      <c r="K27" s="388"/>
    </row>
  </sheetData>
  <mergeCells count="19">
    <mergeCell ref="A23:B23"/>
    <mergeCell ref="I8:J8"/>
    <mergeCell ref="I10:I11"/>
    <mergeCell ref="J10:J11"/>
    <mergeCell ref="K8:K11"/>
    <mergeCell ref="E9:F9"/>
    <mergeCell ref="G9:H9"/>
    <mergeCell ref="E10:E11"/>
    <mergeCell ref="G10:G11"/>
    <mergeCell ref="A5:K5"/>
    <mergeCell ref="H25:I25"/>
    <mergeCell ref="H27:I27"/>
    <mergeCell ref="E1:I1"/>
    <mergeCell ref="C2:I2"/>
    <mergeCell ref="C4:I4"/>
    <mergeCell ref="C8:C11"/>
    <mergeCell ref="B8:B11"/>
    <mergeCell ref="A8:A11"/>
    <mergeCell ref="E8:H8"/>
  </mergeCells>
  <printOptions/>
  <pageMargins left="0.5905511811023623" right="0.3937007874015748" top="0.1968503937007874" bottom="0.1968503937007874" header="0.5118110236220472" footer="0.5118110236220472"/>
  <pageSetup horizontalDpi="600" verticalDpi="600" orientation="landscape" paperSize="9" scale="91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82"/>
  <sheetViews>
    <sheetView workbookViewId="0" topLeftCell="A12">
      <selection activeCell="D12" sqref="D12"/>
    </sheetView>
  </sheetViews>
  <sheetFormatPr defaultColWidth="9.00390625" defaultRowHeight="12.75"/>
  <cols>
    <col min="1" max="1" width="5.125" style="0" customWidth="1"/>
    <col min="2" max="2" width="38.125" style="0" customWidth="1"/>
    <col min="3" max="3" width="18.00390625" style="0" customWidth="1"/>
    <col min="4" max="4" width="13.875" style="0" customWidth="1"/>
    <col min="5" max="5" width="14.125" style="0" customWidth="1"/>
  </cols>
  <sheetData>
    <row r="1" spans="3:5" ht="20.25" customHeight="1">
      <c r="C1" s="125"/>
      <c r="D1" s="125"/>
      <c r="E1" s="125"/>
    </row>
    <row r="2" spans="4:5" ht="12.75">
      <c r="D2" s="125" t="s">
        <v>538</v>
      </c>
      <c r="E2" s="125"/>
    </row>
    <row r="3" spans="3:5" ht="12.75">
      <c r="C3" s="124"/>
      <c r="D3" s="124"/>
      <c r="E3" s="124"/>
    </row>
    <row r="4" spans="1:5" ht="25.5" customHeight="1">
      <c r="A4" s="952" t="s">
        <v>582</v>
      </c>
      <c r="B4" s="952"/>
      <c r="C4" s="952"/>
      <c r="D4" s="952"/>
      <c r="E4" s="952"/>
    </row>
    <row r="5" spans="1:5" ht="13.5" customHeight="1">
      <c r="A5" s="952"/>
      <c r="B5" s="952"/>
      <c r="C5" s="952"/>
      <c r="D5" s="952"/>
      <c r="E5" s="952"/>
    </row>
    <row r="6" spans="3:5" ht="13.5" thickBot="1">
      <c r="C6" s="19"/>
      <c r="D6" s="19"/>
      <c r="E6" s="19"/>
    </row>
    <row r="7" spans="1:5" ht="40.5" customHeight="1">
      <c r="A7" s="149" t="s">
        <v>98</v>
      </c>
      <c r="B7" s="150" t="s">
        <v>371</v>
      </c>
      <c r="C7" s="150" t="s">
        <v>557</v>
      </c>
      <c r="D7" s="220" t="s">
        <v>601</v>
      </c>
      <c r="E7" s="151" t="s">
        <v>505</v>
      </c>
    </row>
    <row r="8" spans="1:5" ht="21.75" customHeight="1">
      <c r="A8" s="296" t="s">
        <v>101</v>
      </c>
      <c r="B8" s="607" t="s">
        <v>372</v>
      </c>
      <c r="C8" s="304">
        <f>C9+C10-C11</f>
        <v>239988</v>
      </c>
      <c r="D8" s="305">
        <f>D9+D10-D11</f>
        <v>239987.28</v>
      </c>
      <c r="E8" s="306">
        <f>D8/C8</f>
        <v>0.9999969998499925</v>
      </c>
    </row>
    <row r="9" spans="1:5" ht="15.75" customHeight="1">
      <c r="A9" s="9" t="s">
        <v>104</v>
      </c>
      <c r="B9" s="608" t="s">
        <v>373</v>
      </c>
      <c r="C9" s="298">
        <v>237336</v>
      </c>
      <c r="D9" s="299">
        <v>237335.75</v>
      </c>
      <c r="E9" s="300">
        <f aca="true" t="shared" si="0" ref="E9:E31">D9/C9</f>
        <v>0.9999989466410489</v>
      </c>
    </row>
    <row r="10" spans="1:5" ht="18.75" customHeight="1">
      <c r="A10" s="9" t="s">
        <v>105</v>
      </c>
      <c r="B10" s="608" t="s">
        <v>374</v>
      </c>
      <c r="C10" s="298">
        <v>11676</v>
      </c>
      <c r="D10" s="299">
        <v>11675.53</v>
      </c>
      <c r="E10" s="300">
        <f t="shared" si="0"/>
        <v>0.9999597464885235</v>
      </c>
    </row>
    <row r="11" spans="1:5" ht="17.25" customHeight="1">
      <c r="A11" s="9" t="s">
        <v>107</v>
      </c>
      <c r="B11" s="608" t="s">
        <v>375</v>
      </c>
      <c r="C11" s="298">
        <v>9024</v>
      </c>
      <c r="D11" s="299">
        <v>9024</v>
      </c>
      <c r="E11" s="300">
        <f t="shared" si="0"/>
        <v>1</v>
      </c>
    </row>
    <row r="12" spans="1:5" ht="20.25" customHeight="1">
      <c r="A12" s="153" t="s">
        <v>102</v>
      </c>
      <c r="B12" s="609" t="s">
        <v>376</v>
      </c>
      <c r="C12" s="157">
        <f>SUM(C13:C15)</f>
        <v>160000</v>
      </c>
      <c r="D12" s="221">
        <f>SUM(D13:D15)</f>
        <v>84800.90000000001</v>
      </c>
      <c r="E12" s="215">
        <f t="shared" si="0"/>
        <v>0.530005625</v>
      </c>
    </row>
    <row r="13" spans="1:5" ht="16.5" customHeight="1">
      <c r="A13" s="9" t="s">
        <v>104</v>
      </c>
      <c r="B13" s="610" t="s">
        <v>385</v>
      </c>
      <c r="C13" s="298">
        <v>146000</v>
      </c>
      <c r="D13" s="299">
        <v>73038.94</v>
      </c>
      <c r="E13" s="300">
        <f t="shared" si="0"/>
        <v>0.5002667123287672</v>
      </c>
    </row>
    <row r="14" spans="1:5" ht="16.5" customHeight="1">
      <c r="A14" s="9">
        <v>2</v>
      </c>
      <c r="B14" s="610" t="s">
        <v>386</v>
      </c>
      <c r="C14" s="298">
        <v>4000</v>
      </c>
      <c r="D14" s="299">
        <v>1761.96</v>
      </c>
      <c r="E14" s="300">
        <f t="shared" si="0"/>
        <v>0.44049</v>
      </c>
    </row>
    <row r="15" spans="1:5" ht="16.5" customHeight="1">
      <c r="A15" s="9" t="s">
        <v>107</v>
      </c>
      <c r="B15" s="610" t="s">
        <v>487</v>
      </c>
      <c r="C15" s="298">
        <v>10000</v>
      </c>
      <c r="D15" s="299">
        <v>10000</v>
      </c>
      <c r="E15" s="300">
        <f t="shared" si="0"/>
        <v>1</v>
      </c>
    </row>
    <row r="16" spans="1:5" ht="18" customHeight="1">
      <c r="A16" s="153" t="s">
        <v>103</v>
      </c>
      <c r="B16" s="609" t="s">
        <v>65</v>
      </c>
      <c r="C16" s="157">
        <f>C17+C30</f>
        <v>399988</v>
      </c>
      <c r="D16" s="221">
        <f>D17+D30</f>
        <v>60394.56</v>
      </c>
      <c r="E16" s="215">
        <f t="shared" si="0"/>
        <v>0.15099092972789183</v>
      </c>
    </row>
    <row r="17" spans="1:5" ht="21" customHeight="1">
      <c r="A17" s="152" t="s">
        <v>104</v>
      </c>
      <c r="B17" s="611" t="s">
        <v>377</v>
      </c>
      <c r="C17" s="171">
        <f>C18+C21+C22+C23+C24+C25+C26+C27+C28+C29</f>
        <v>349988</v>
      </c>
      <c r="D17" s="223">
        <f>D18+D21+D22+D23+D24+D25+D26+D27+D28+D29</f>
        <v>60394.56</v>
      </c>
      <c r="E17" s="297">
        <f t="shared" si="0"/>
        <v>0.1725618021189298</v>
      </c>
    </row>
    <row r="18" spans="1:5" ht="17.25" customHeight="1">
      <c r="A18" s="9"/>
      <c r="B18" s="610" t="s">
        <v>487</v>
      </c>
      <c r="C18" s="298">
        <f>C19+C20</f>
        <v>30000</v>
      </c>
      <c r="D18" s="299">
        <f>D19+D20</f>
        <v>14960</v>
      </c>
      <c r="E18" s="300">
        <f t="shared" si="0"/>
        <v>0.49866666666666665</v>
      </c>
    </row>
    <row r="19" spans="1:5" ht="17.25" customHeight="1">
      <c r="A19" s="9"/>
      <c r="B19" s="608" t="s">
        <v>358</v>
      </c>
      <c r="C19" s="298">
        <v>15000</v>
      </c>
      <c r="D19" s="299">
        <v>7480</v>
      </c>
      <c r="E19" s="300">
        <f t="shared" si="0"/>
        <v>0.49866666666666665</v>
      </c>
    </row>
    <row r="20" spans="1:5" ht="17.25" customHeight="1">
      <c r="A20" s="9"/>
      <c r="B20" s="608" t="s">
        <v>359</v>
      </c>
      <c r="C20" s="298">
        <v>15000</v>
      </c>
      <c r="D20" s="299">
        <v>7480</v>
      </c>
      <c r="E20" s="300">
        <f t="shared" si="0"/>
        <v>0.49866666666666665</v>
      </c>
    </row>
    <row r="21" spans="1:5" ht="17.25" customHeight="1">
      <c r="A21" s="9"/>
      <c r="B21" s="610" t="s">
        <v>488</v>
      </c>
      <c r="C21" s="298">
        <v>15000</v>
      </c>
      <c r="D21" s="299">
        <v>1325.33</v>
      </c>
      <c r="E21" s="300">
        <f t="shared" si="0"/>
        <v>0.08835533333333333</v>
      </c>
    </row>
    <row r="22" spans="1:5" ht="17.25" customHeight="1">
      <c r="A22" s="9"/>
      <c r="B22" s="610" t="s">
        <v>493</v>
      </c>
      <c r="C22" s="298">
        <v>17000</v>
      </c>
      <c r="D22" s="299">
        <v>7076.23</v>
      </c>
      <c r="E22" s="300">
        <f t="shared" si="0"/>
        <v>0.4162488235294117</v>
      </c>
    </row>
    <row r="23" spans="1:5" ht="16.5" customHeight="1">
      <c r="A23" s="9"/>
      <c r="B23" s="610" t="s">
        <v>489</v>
      </c>
      <c r="C23" s="298">
        <v>25000</v>
      </c>
      <c r="D23" s="299">
        <v>0</v>
      </c>
      <c r="E23" s="300">
        <f t="shared" si="0"/>
        <v>0</v>
      </c>
    </row>
    <row r="24" spans="1:5" ht="19.5" customHeight="1">
      <c r="A24" s="9"/>
      <c r="B24" s="610" t="s">
        <v>490</v>
      </c>
      <c r="C24" s="298">
        <v>233988</v>
      </c>
      <c r="D24" s="299">
        <v>27861.82</v>
      </c>
      <c r="E24" s="300">
        <f t="shared" si="0"/>
        <v>0.11907371318187257</v>
      </c>
    </row>
    <row r="25" spans="1:5" ht="19.5" customHeight="1">
      <c r="A25" s="9"/>
      <c r="B25" s="610" t="s">
        <v>494</v>
      </c>
      <c r="C25" s="298">
        <v>1000</v>
      </c>
      <c r="D25" s="299">
        <v>0</v>
      </c>
      <c r="E25" s="300">
        <f t="shared" si="0"/>
        <v>0</v>
      </c>
    </row>
    <row r="26" spans="1:5" ht="19.5" customHeight="1">
      <c r="A26" s="9"/>
      <c r="B26" s="610" t="s">
        <v>496</v>
      </c>
      <c r="C26" s="298">
        <v>1000</v>
      </c>
      <c r="D26" s="299">
        <v>0</v>
      </c>
      <c r="E26" s="300">
        <f t="shared" si="0"/>
        <v>0</v>
      </c>
    </row>
    <row r="27" spans="1:5" ht="29.25" customHeight="1">
      <c r="A27" s="9"/>
      <c r="B27" s="610" t="s">
        <v>495</v>
      </c>
      <c r="C27" s="298">
        <v>7000</v>
      </c>
      <c r="D27" s="299">
        <v>0</v>
      </c>
      <c r="E27" s="300">
        <f t="shared" si="0"/>
        <v>0</v>
      </c>
    </row>
    <row r="28" spans="1:5" ht="18" customHeight="1">
      <c r="A28" s="9"/>
      <c r="B28" s="610" t="s">
        <v>491</v>
      </c>
      <c r="C28" s="298">
        <v>10000</v>
      </c>
      <c r="D28" s="299">
        <v>0</v>
      </c>
      <c r="E28" s="300">
        <f t="shared" si="0"/>
        <v>0</v>
      </c>
    </row>
    <row r="29" spans="1:5" ht="18" customHeight="1">
      <c r="A29" s="9"/>
      <c r="B29" s="610" t="s">
        <v>492</v>
      </c>
      <c r="C29" s="298">
        <v>10000</v>
      </c>
      <c r="D29" s="299">
        <v>9171.18</v>
      </c>
      <c r="E29" s="300">
        <f t="shared" si="0"/>
        <v>0.917118</v>
      </c>
    </row>
    <row r="30" spans="1:5" ht="15.75" customHeight="1">
      <c r="A30" s="152" t="s">
        <v>105</v>
      </c>
      <c r="B30" s="612" t="s">
        <v>407</v>
      </c>
      <c r="C30" s="171">
        <f>C31</f>
        <v>50000</v>
      </c>
      <c r="D30" s="223">
        <f>D31</f>
        <v>0</v>
      </c>
      <c r="E30" s="297">
        <f t="shared" si="0"/>
        <v>0</v>
      </c>
    </row>
    <row r="31" spans="1:5" ht="27.75" customHeight="1">
      <c r="A31" s="9"/>
      <c r="B31" s="608" t="s">
        <v>408</v>
      </c>
      <c r="C31" s="298">
        <v>50000</v>
      </c>
      <c r="D31" s="299">
        <v>0</v>
      </c>
      <c r="E31" s="300">
        <f t="shared" si="0"/>
        <v>0</v>
      </c>
    </row>
    <row r="32" spans="1:5" ht="16.5" customHeight="1">
      <c r="A32" s="153" t="s">
        <v>116</v>
      </c>
      <c r="B32" s="609" t="s">
        <v>378</v>
      </c>
      <c r="C32" s="157">
        <f>C33+C34-C35</f>
        <v>0</v>
      </c>
      <c r="D32" s="221">
        <f>D33+D34-D35</f>
        <v>264393.62</v>
      </c>
      <c r="E32" s="215">
        <v>0</v>
      </c>
    </row>
    <row r="33" spans="1:5" ht="15.75" customHeight="1">
      <c r="A33" s="9" t="s">
        <v>104</v>
      </c>
      <c r="B33" s="608" t="s">
        <v>373</v>
      </c>
      <c r="C33" s="298">
        <v>0</v>
      </c>
      <c r="D33" s="299">
        <v>259815.47</v>
      </c>
      <c r="E33" s="300">
        <v>0</v>
      </c>
    </row>
    <row r="34" spans="1:5" ht="15" customHeight="1">
      <c r="A34" s="9" t="s">
        <v>105</v>
      </c>
      <c r="B34" s="608" t="s">
        <v>374</v>
      </c>
      <c r="C34" s="298">
        <v>0</v>
      </c>
      <c r="D34" s="299">
        <v>4718.15</v>
      </c>
      <c r="E34" s="300">
        <v>0</v>
      </c>
    </row>
    <row r="35" spans="1:5" ht="15" customHeight="1" thickBot="1">
      <c r="A35" s="8" t="s">
        <v>107</v>
      </c>
      <c r="B35" s="613" t="s">
        <v>375</v>
      </c>
      <c r="C35" s="303">
        <v>0</v>
      </c>
      <c r="D35" s="301">
        <v>140</v>
      </c>
      <c r="E35" s="302">
        <v>0</v>
      </c>
    </row>
    <row r="38" spans="4:5" ht="12.75">
      <c r="D38" s="776" t="s">
        <v>669</v>
      </c>
      <c r="E38" s="776"/>
    </row>
    <row r="40" spans="4:5" ht="12.75">
      <c r="D40" s="776" t="s">
        <v>670</v>
      </c>
      <c r="E40" s="776"/>
    </row>
    <row r="43" spans="1:5" ht="12.75" hidden="1">
      <c r="A43" s="7"/>
      <c r="B43" s="7"/>
      <c r="C43" s="987"/>
      <c r="D43" s="22"/>
      <c r="E43" s="22"/>
    </row>
    <row r="44" spans="1:5" ht="12" customHeight="1" hidden="1">
      <c r="A44" s="7"/>
      <c r="B44" s="7"/>
      <c r="C44" s="987"/>
      <c r="D44" s="22"/>
      <c r="E44" s="22"/>
    </row>
    <row r="45" spans="1:5" ht="14.25" customHeight="1">
      <c r="A45" s="986"/>
      <c r="B45" s="986"/>
      <c r="C45" s="7"/>
      <c r="D45" s="7"/>
      <c r="E45" s="7"/>
    </row>
    <row r="46" spans="1:5" ht="15.75">
      <c r="A46" s="23"/>
      <c r="B46" s="23"/>
      <c r="C46" s="22"/>
      <c r="D46" s="22"/>
      <c r="E46" s="22"/>
    </row>
    <row r="47" spans="1:5" ht="12.75">
      <c r="A47" s="7"/>
      <c r="B47" s="7"/>
      <c r="C47" s="24"/>
      <c r="D47" s="24"/>
      <c r="E47" s="24"/>
    </row>
    <row r="48" spans="1:5" ht="12.75">
      <c r="A48" s="15"/>
      <c r="B48" s="15"/>
      <c r="C48" s="20"/>
      <c r="D48" s="20"/>
      <c r="E48" s="20"/>
    </row>
    <row r="49" spans="1:5" ht="12.75">
      <c r="A49" s="15"/>
      <c r="B49" s="12"/>
      <c r="C49" s="12"/>
      <c r="D49" s="12"/>
      <c r="E49" s="12"/>
    </row>
    <row r="50" spans="1:5" ht="12.75">
      <c r="A50" s="17"/>
      <c r="B50" s="25"/>
      <c r="C50" s="7"/>
      <c r="D50" s="7"/>
      <c r="E50" s="7"/>
    </row>
    <row r="51" spans="1:5" ht="12.75">
      <c r="A51" s="17"/>
      <c r="B51" s="25"/>
      <c r="C51" s="7"/>
      <c r="D51" s="7"/>
      <c r="E51" s="7"/>
    </row>
    <row r="52" spans="1:5" ht="12.75">
      <c r="A52" s="17"/>
      <c r="B52" s="25"/>
      <c r="C52" s="7"/>
      <c r="D52" s="7"/>
      <c r="E52" s="7"/>
    </row>
    <row r="53" spans="1:5" ht="12.75">
      <c r="A53" s="17"/>
      <c r="B53" s="25"/>
      <c r="C53" s="7"/>
      <c r="D53" s="7"/>
      <c r="E53" s="7"/>
    </row>
    <row r="54" spans="1:5" ht="12.75">
      <c r="A54" s="15"/>
      <c r="B54" s="12"/>
      <c r="C54" s="12"/>
      <c r="D54" s="12"/>
      <c r="E54" s="12"/>
    </row>
    <row r="55" spans="1:5" ht="12.75">
      <c r="A55" s="17"/>
      <c r="B55" s="7"/>
      <c r="C55" s="7"/>
      <c r="D55" s="7"/>
      <c r="E55" s="7"/>
    </row>
    <row r="56" spans="1:5" ht="12.75">
      <c r="A56" s="15"/>
      <c r="B56" s="12"/>
      <c r="C56" s="12"/>
      <c r="D56" s="12"/>
      <c r="E56" s="12"/>
    </row>
    <row r="57" spans="1:5" ht="12.75">
      <c r="A57" s="15"/>
      <c r="B57" s="12"/>
      <c r="C57" s="12"/>
      <c r="D57" s="12"/>
      <c r="E57" s="12"/>
    </row>
    <row r="58" spans="1:5" ht="12.75">
      <c r="A58" s="17"/>
      <c r="B58" s="24"/>
      <c r="C58" s="7"/>
      <c r="D58" s="7"/>
      <c r="E58" s="7"/>
    </row>
    <row r="59" spans="1:5" ht="12.75">
      <c r="A59" s="17"/>
      <c r="B59" s="24"/>
      <c r="C59" s="7"/>
      <c r="D59" s="7"/>
      <c r="E59" s="7"/>
    </row>
    <row r="60" spans="1:5" ht="12.75">
      <c r="A60" s="26"/>
      <c r="B60" s="12"/>
      <c r="C60" s="12"/>
      <c r="D60" s="12"/>
      <c r="E60" s="12"/>
    </row>
    <row r="61" spans="1:5" ht="12.75">
      <c r="A61" s="17"/>
      <c r="B61" s="24"/>
      <c r="C61" s="7"/>
      <c r="D61" s="7"/>
      <c r="E61" s="7"/>
    </row>
    <row r="62" spans="1:5" ht="12.75">
      <c r="A62" s="15"/>
      <c r="B62" s="12"/>
      <c r="C62" s="12"/>
      <c r="D62" s="12"/>
      <c r="E62" s="12"/>
    </row>
    <row r="63" spans="1:5" ht="12.75">
      <c r="A63" s="17"/>
      <c r="B63" s="25"/>
      <c r="C63" s="7"/>
      <c r="D63" s="7"/>
      <c r="E63" s="7"/>
    </row>
    <row r="64" spans="1:5" ht="12.75">
      <c r="A64" s="17"/>
      <c r="B64" s="25"/>
      <c r="C64" s="13"/>
      <c r="D64" s="13"/>
      <c r="E64" s="13"/>
    </row>
    <row r="65" spans="1:5" ht="12.75">
      <c r="A65" s="17"/>
      <c r="B65" s="25"/>
      <c r="C65" s="13"/>
      <c r="D65" s="13"/>
      <c r="E65" s="13"/>
    </row>
    <row r="66" spans="1:5" ht="12.75">
      <c r="A66" s="7"/>
      <c r="B66" s="7"/>
      <c r="C66" s="7"/>
      <c r="D66" s="7"/>
      <c r="E66" s="7"/>
    </row>
    <row r="67" spans="1:5" ht="12.75">
      <c r="A67" s="7"/>
      <c r="B67" s="7"/>
      <c r="C67" s="7"/>
      <c r="D67" s="7"/>
      <c r="E67" s="7"/>
    </row>
    <row r="68" spans="1:5" ht="12.75">
      <c r="A68" s="7"/>
      <c r="B68" s="7"/>
      <c r="C68" s="7"/>
      <c r="D68" s="7"/>
      <c r="E68" s="7"/>
    </row>
    <row r="69" spans="1:5" ht="12.75">
      <c r="A69" s="7"/>
      <c r="B69" s="7"/>
      <c r="C69" s="7"/>
      <c r="D69" s="7"/>
      <c r="E69" s="7"/>
    </row>
    <row r="70" spans="1:5" ht="12.75">
      <c r="A70" s="7"/>
      <c r="B70" s="7"/>
      <c r="C70" s="7"/>
      <c r="D70" s="7"/>
      <c r="E70" s="7"/>
    </row>
    <row r="71" spans="1:5" ht="12.75">
      <c r="A71" s="7"/>
      <c r="B71" s="7"/>
      <c r="C71" s="7"/>
      <c r="D71" s="7"/>
      <c r="E71" s="7"/>
    </row>
    <row r="72" spans="1:5" ht="12.75">
      <c r="A72" s="7"/>
      <c r="B72" s="7"/>
      <c r="C72" s="7"/>
      <c r="D72" s="7"/>
      <c r="E72" s="7"/>
    </row>
    <row r="73" spans="1:5" ht="12.75">
      <c r="A73" s="7"/>
      <c r="B73" s="7"/>
      <c r="C73" s="7"/>
      <c r="D73" s="7"/>
      <c r="E73" s="7"/>
    </row>
    <row r="74" spans="1:5" ht="12.75">
      <c r="A74" s="7"/>
      <c r="B74" s="7"/>
      <c r="C74" s="7"/>
      <c r="D74" s="7"/>
      <c r="E74" s="7"/>
    </row>
    <row r="75" spans="1:5" ht="12.75">
      <c r="A75" s="7"/>
      <c r="B75" s="7"/>
      <c r="C75" s="7"/>
      <c r="D75" s="7"/>
      <c r="E75" s="7"/>
    </row>
    <row r="76" spans="1:5" ht="12.75">
      <c r="A76" s="7"/>
      <c r="B76" s="7"/>
      <c r="C76" s="7"/>
      <c r="D76" s="7"/>
      <c r="E76" s="7"/>
    </row>
    <row r="77" spans="1:5" ht="12.75">
      <c r="A77" s="7"/>
      <c r="B77" s="7"/>
      <c r="C77" s="7"/>
      <c r="D77" s="7"/>
      <c r="E77" s="7"/>
    </row>
    <row r="78" spans="1:5" ht="12.75">
      <c r="A78" s="7"/>
      <c r="B78" s="7"/>
      <c r="C78" s="7"/>
      <c r="D78" s="7"/>
      <c r="E78" s="7"/>
    </row>
    <row r="79" spans="1:5" ht="12.75">
      <c r="A79" s="7"/>
      <c r="B79" s="7"/>
      <c r="C79" s="7"/>
      <c r="D79" s="7"/>
      <c r="E79" s="7"/>
    </row>
    <row r="80" spans="1:5" ht="12.75">
      <c r="A80" s="7"/>
      <c r="B80" s="7"/>
      <c r="C80" s="7"/>
      <c r="D80" s="7"/>
      <c r="E80" s="7"/>
    </row>
    <row r="81" spans="1:5" ht="12.75">
      <c r="A81" s="7"/>
      <c r="B81" s="7"/>
      <c r="C81" s="7"/>
      <c r="D81" s="7"/>
      <c r="E81" s="7"/>
    </row>
    <row r="82" spans="1:5" ht="12.75">
      <c r="A82" s="7"/>
      <c r="B82" s="7"/>
      <c r="C82" s="7"/>
      <c r="D82" s="7"/>
      <c r="E82" s="7"/>
    </row>
  </sheetData>
  <mergeCells count="5">
    <mergeCell ref="A45:B45"/>
    <mergeCell ref="C43:C44"/>
    <mergeCell ref="D38:E38"/>
    <mergeCell ref="A4:E5"/>
    <mergeCell ref="D40:E40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189"/>
  <sheetViews>
    <sheetView tabSelected="1" zoomScaleSheetLayoutView="100" workbookViewId="0" topLeftCell="A1">
      <selection activeCell="B21" sqref="B21"/>
    </sheetView>
  </sheetViews>
  <sheetFormatPr defaultColWidth="9.00390625" defaultRowHeight="12.75"/>
  <cols>
    <col min="1" max="1" width="4.375" style="10" customWidth="1"/>
    <col min="2" max="2" width="31.125" style="0" customWidth="1"/>
    <col min="3" max="3" width="6.25390625" style="0" customWidth="1"/>
    <col min="4" max="4" width="7.25390625" style="0" customWidth="1"/>
    <col min="5" max="5" width="5.25390625" style="0" customWidth="1"/>
    <col min="6" max="6" width="12.25390625" style="0" customWidth="1"/>
    <col min="7" max="7" width="13.625" style="0" customWidth="1"/>
    <col min="8" max="8" width="12.875" style="0" customWidth="1"/>
    <col min="9" max="9" width="12.375" style="0" customWidth="1"/>
    <col min="10" max="10" width="12.125" style="0" customWidth="1"/>
    <col min="11" max="11" width="11.00390625" style="0" customWidth="1"/>
  </cols>
  <sheetData>
    <row r="1" ht="1.5" customHeight="1"/>
    <row r="2" spans="1:11" s="40" customFormat="1" ht="13.5" customHeight="1">
      <c r="A2" s="42"/>
      <c r="E2" s="137"/>
      <c r="G2" s="349"/>
      <c r="H2" s="349"/>
      <c r="I2" s="349"/>
      <c r="J2" s="348" t="s">
        <v>471</v>
      </c>
      <c r="K2" s="349"/>
    </row>
    <row r="3" s="40" customFormat="1" ht="14.25" customHeight="1">
      <c r="A3" s="42"/>
    </row>
    <row r="4" spans="1:11" s="40" customFormat="1" ht="15" customHeight="1">
      <c r="A4" s="792" t="s">
        <v>545</v>
      </c>
      <c r="B4" s="792"/>
      <c r="C4" s="792"/>
      <c r="D4" s="792"/>
      <c r="E4" s="792"/>
      <c r="F4" s="792"/>
      <c r="G4" s="792"/>
      <c r="H4" s="792"/>
      <c r="I4" s="792"/>
      <c r="J4" s="792"/>
      <c r="K4" s="792"/>
    </row>
    <row r="5" spans="1:11" s="40" customFormat="1" ht="18" customHeight="1" thickBot="1">
      <c r="A5" s="720"/>
      <c r="B5" s="720"/>
      <c r="C5" s="720"/>
      <c r="D5" s="720"/>
      <c r="E5" s="720"/>
      <c r="F5" s="720"/>
      <c r="G5" s="720"/>
      <c r="H5" s="720"/>
      <c r="I5" s="720"/>
      <c r="J5" s="720"/>
      <c r="K5" s="720"/>
    </row>
    <row r="6" spans="1:11" s="40" customFormat="1" ht="21.75" customHeight="1">
      <c r="A6" s="793" t="s">
        <v>98</v>
      </c>
      <c r="B6" s="308" t="s">
        <v>434</v>
      </c>
      <c r="C6" s="311" t="s">
        <v>63</v>
      </c>
      <c r="D6" s="311"/>
      <c r="E6" s="311"/>
      <c r="F6" s="791" t="s">
        <v>546</v>
      </c>
      <c r="G6" s="791" t="s">
        <v>547</v>
      </c>
      <c r="H6" s="791" t="s">
        <v>96</v>
      </c>
      <c r="I6" s="791"/>
      <c r="J6" s="791" t="s">
        <v>514</v>
      </c>
      <c r="K6" s="789" t="s">
        <v>515</v>
      </c>
    </row>
    <row r="7" spans="1:11" s="40" customFormat="1" ht="24.75" customHeight="1">
      <c r="A7" s="794"/>
      <c r="B7" s="309" t="s">
        <v>252</v>
      </c>
      <c r="C7" s="309" t="s">
        <v>253</v>
      </c>
      <c r="D7" s="310" t="s">
        <v>67</v>
      </c>
      <c r="E7" s="309" t="s">
        <v>435</v>
      </c>
      <c r="F7" s="795"/>
      <c r="G7" s="795"/>
      <c r="H7" s="307" t="s">
        <v>349</v>
      </c>
      <c r="I7" s="307" t="s">
        <v>350</v>
      </c>
      <c r="J7" s="795"/>
      <c r="K7" s="790"/>
    </row>
    <row r="8" spans="1:11" s="121" customFormat="1" ht="12.75">
      <c r="A8" s="283">
        <v>1</v>
      </c>
      <c r="B8" s="120">
        <v>2</v>
      </c>
      <c r="C8" s="120">
        <v>3</v>
      </c>
      <c r="D8" s="120">
        <v>4</v>
      </c>
      <c r="E8" s="120">
        <v>5</v>
      </c>
      <c r="F8" s="120">
        <v>6</v>
      </c>
      <c r="G8" s="120">
        <v>7</v>
      </c>
      <c r="H8" s="120"/>
      <c r="I8" s="120"/>
      <c r="J8" s="120">
        <v>8</v>
      </c>
      <c r="K8" s="284">
        <v>9</v>
      </c>
    </row>
    <row r="9" spans="1:11" s="7" customFormat="1" ht="16.5" customHeight="1">
      <c r="A9" s="285" t="s">
        <v>104</v>
      </c>
      <c r="B9" s="55" t="s">
        <v>254</v>
      </c>
      <c r="C9" s="58" t="s">
        <v>436</v>
      </c>
      <c r="D9" s="63"/>
      <c r="E9" s="64"/>
      <c r="F9" s="163">
        <f>F10+F12</f>
        <v>62300</v>
      </c>
      <c r="G9" s="235">
        <f>G10+G12</f>
        <v>30990</v>
      </c>
      <c r="H9" s="235">
        <f>H10+H12</f>
        <v>30990</v>
      </c>
      <c r="I9" s="235">
        <f>I10+I12</f>
        <v>0</v>
      </c>
      <c r="J9" s="179">
        <f>G9/F9</f>
        <v>0.49743178170144464</v>
      </c>
      <c r="K9" s="286">
        <f>G9/G172</f>
        <v>0.001240089035559636</v>
      </c>
    </row>
    <row r="10" spans="1:11" ht="24" customHeight="1">
      <c r="A10" s="314" t="s">
        <v>255</v>
      </c>
      <c r="B10" s="315" t="s">
        <v>72</v>
      </c>
      <c r="C10" s="316"/>
      <c r="D10" s="317" t="s">
        <v>698</v>
      </c>
      <c r="E10" s="318"/>
      <c r="F10" s="312">
        <f>F11</f>
        <v>61000</v>
      </c>
      <c r="G10" s="313">
        <f>G11</f>
        <v>30200</v>
      </c>
      <c r="H10" s="313">
        <f>H11</f>
        <v>30200</v>
      </c>
      <c r="I10" s="313">
        <f>I11</f>
        <v>0</v>
      </c>
      <c r="J10" s="331">
        <f aca="true" t="shared" si="0" ref="J10:J73">G10/F10</f>
        <v>0.49508196721311476</v>
      </c>
      <c r="K10" s="336">
        <f>G10/G172</f>
        <v>0.001208476569019071</v>
      </c>
    </row>
    <row r="11" spans="1:11" ht="23.25" customHeight="1">
      <c r="A11" s="287"/>
      <c r="B11" s="30" t="s">
        <v>265</v>
      </c>
      <c r="C11" s="95"/>
      <c r="D11" s="95"/>
      <c r="E11" s="33">
        <v>2110</v>
      </c>
      <c r="F11" s="76">
        <v>61000</v>
      </c>
      <c r="G11" s="245">
        <v>30200</v>
      </c>
      <c r="H11" s="245">
        <f>G11</f>
        <v>30200</v>
      </c>
      <c r="I11" s="245"/>
      <c r="J11" s="324">
        <f t="shared" si="0"/>
        <v>0.49508196721311476</v>
      </c>
      <c r="K11" s="325">
        <f>G11/G172</f>
        <v>0.001208476569019071</v>
      </c>
    </row>
    <row r="12" spans="1:11" ht="18" customHeight="1">
      <c r="A12" s="314" t="s">
        <v>258</v>
      </c>
      <c r="B12" s="318" t="s">
        <v>851</v>
      </c>
      <c r="C12" s="317"/>
      <c r="D12" s="317" t="s">
        <v>259</v>
      </c>
      <c r="E12" s="317"/>
      <c r="F12" s="312">
        <f>F13</f>
        <v>1300</v>
      </c>
      <c r="G12" s="313">
        <f>G13</f>
        <v>790</v>
      </c>
      <c r="H12" s="313">
        <f>H13</f>
        <v>790</v>
      </c>
      <c r="I12" s="313">
        <f>I13</f>
        <v>0</v>
      </c>
      <c r="J12" s="331">
        <f t="shared" si="0"/>
        <v>0.6076923076923076</v>
      </c>
      <c r="K12" s="336">
        <f>G12/G172</f>
        <v>3.16124665405651E-05</v>
      </c>
    </row>
    <row r="13" spans="1:11" ht="15.75" customHeight="1">
      <c r="A13" s="219"/>
      <c r="B13" s="30" t="s">
        <v>260</v>
      </c>
      <c r="C13" s="95"/>
      <c r="D13" s="95"/>
      <c r="E13" s="95" t="s">
        <v>388</v>
      </c>
      <c r="F13" s="76">
        <v>1300</v>
      </c>
      <c r="G13" s="239">
        <v>790</v>
      </c>
      <c r="H13" s="239">
        <f>G13</f>
        <v>790</v>
      </c>
      <c r="I13" s="239"/>
      <c r="J13" s="324">
        <f t="shared" si="0"/>
        <v>0.6076923076923076</v>
      </c>
      <c r="K13" s="325">
        <f>G13/G172</f>
        <v>3.16124665405651E-05</v>
      </c>
    </row>
    <row r="14" spans="1:11" ht="17.25" customHeight="1">
      <c r="A14" s="285" t="s">
        <v>105</v>
      </c>
      <c r="B14" s="55" t="s">
        <v>343</v>
      </c>
      <c r="C14" s="58" t="s">
        <v>699</v>
      </c>
      <c r="D14" s="58"/>
      <c r="E14" s="59"/>
      <c r="F14" s="163">
        <f aca="true" t="shared" si="1" ref="F14:I15">F15</f>
        <v>156228</v>
      </c>
      <c r="G14" s="235">
        <f t="shared" si="1"/>
        <v>78113.64</v>
      </c>
      <c r="H14" s="235">
        <f t="shared" si="1"/>
        <v>78113.64</v>
      </c>
      <c r="I14" s="235">
        <f t="shared" si="1"/>
        <v>0</v>
      </c>
      <c r="J14" s="179">
        <f t="shared" si="0"/>
        <v>0.49999769567555113</v>
      </c>
      <c r="K14" s="286">
        <f>G14/G172</f>
        <v>0.0031257782669136046</v>
      </c>
    </row>
    <row r="15" spans="1:11" ht="16.5" customHeight="1">
      <c r="A15" s="314" t="s">
        <v>255</v>
      </c>
      <c r="B15" s="318" t="s">
        <v>383</v>
      </c>
      <c r="C15" s="317"/>
      <c r="D15" s="317" t="s">
        <v>384</v>
      </c>
      <c r="E15" s="317"/>
      <c r="F15" s="312">
        <f t="shared" si="1"/>
        <v>156228</v>
      </c>
      <c r="G15" s="313">
        <f t="shared" si="1"/>
        <v>78113.64</v>
      </c>
      <c r="H15" s="313">
        <f t="shared" si="1"/>
        <v>78113.64</v>
      </c>
      <c r="I15" s="313">
        <f t="shared" si="1"/>
        <v>0</v>
      </c>
      <c r="J15" s="331">
        <f t="shared" si="0"/>
        <v>0.49999769567555113</v>
      </c>
      <c r="K15" s="336">
        <f>G15/G172</f>
        <v>0.0031257782669136046</v>
      </c>
    </row>
    <row r="16" spans="1:11" ht="23.25" customHeight="1">
      <c r="A16" s="288"/>
      <c r="B16" s="54" t="s">
        <v>347</v>
      </c>
      <c r="C16" s="327"/>
      <c r="D16" s="327"/>
      <c r="E16" s="328" t="s">
        <v>395</v>
      </c>
      <c r="F16" s="76">
        <v>156228</v>
      </c>
      <c r="G16" s="239">
        <v>78113.64</v>
      </c>
      <c r="H16" s="239">
        <f>G16</f>
        <v>78113.64</v>
      </c>
      <c r="I16" s="239"/>
      <c r="J16" s="324">
        <f t="shared" si="0"/>
        <v>0.49999769567555113</v>
      </c>
      <c r="K16" s="325">
        <f>G16/G172</f>
        <v>0.0031257782669136046</v>
      </c>
    </row>
    <row r="17" spans="1:11" ht="16.5" customHeight="1">
      <c r="A17" s="285" t="s">
        <v>107</v>
      </c>
      <c r="B17" s="55" t="s">
        <v>261</v>
      </c>
      <c r="C17" s="58" t="s">
        <v>703</v>
      </c>
      <c r="D17" s="58"/>
      <c r="E17" s="59"/>
      <c r="F17" s="163">
        <f>F18</f>
        <v>9637786</v>
      </c>
      <c r="G17" s="235">
        <f>G18</f>
        <v>156393.08000000002</v>
      </c>
      <c r="H17" s="235">
        <f>H18</f>
        <v>5188.28</v>
      </c>
      <c r="I17" s="235">
        <f>I18</f>
        <v>151204.8</v>
      </c>
      <c r="J17" s="179">
        <f t="shared" si="0"/>
        <v>0.01622707538847615</v>
      </c>
      <c r="K17" s="286">
        <f>G17/G172</f>
        <v>0.006258191150222686</v>
      </c>
    </row>
    <row r="18" spans="1:11" ht="15.75" customHeight="1">
      <c r="A18" s="314" t="s">
        <v>255</v>
      </c>
      <c r="B18" s="318" t="s">
        <v>417</v>
      </c>
      <c r="C18" s="317"/>
      <c r="D18" s="317" t="s">
        <v>705</v>
      </c>
      <c r="E18" s="317"/>
      <c r="F18" s="312">
        <f>SUM(F19:F26)</f>
        <v>9637786</v>
      </c>
      <c r="G18" s="313">
        <f>SUM(G19:G26)</f>
        <v>156393.08000000002</v>
      </c>
      <c r="H18" s="313">
        <f>SUM(H19:H26)</f>
        <v>5188.28</v>
      </c>
      <c r="I18" s="313">
        <f>SUM(I19:I26)</f>
        <v>151204.8</v>
      </c>
      <c r="J18" s="331">
        <f t="shared" si="0"/>
        <v>0.01622707538847615</v>
      </c>
      <c r="K18" s="336">
        <f>G18/G172</f>
        <v>0.006258191150222686</v>
      </c>
    </row>
    <row r="19" spans="1:11" ht="22.5" customHeight="1">
      <c r="A19" s="219"/>
      <c r="B19" s="30" t="s">
        <v>262</v>
      </c>
      <c r="C19" s="95"/>
      <c r="D19" s="95"/>
      <c r="E19" s="95" t="s">
        <v>389</v>
      </c>
      <c r="F19" s="76">
        <v>8000</v>
      </c>
      <c r="G19" s="239">
        <v>4084.9</v>
      </c>
      <c r="H19" s="239">
        <f>G19</f>
        <v>4084.9</v>
      </c>
      <c r="I19" s="239"/>
      <c r="J19" s="324">
        <f t="shared" si="0"/>
        <v>0.5106125</v>
      </c>
      <c r="K19" s="325">
        <f>G19/G172</f>
        <v>0.00016346046148298023</v>
      </c>
    </row>
    <row r="20" spans="1:11" ht="18" customHeight="1">
      <c r="A20" s="219"/>
      <c r="B20" s="30" t="s">
        <v>257</v>
      </c>
      <c r="C20" s="95"/>
      <c r="D20" s="95"/>
      <c r="E20" s="95" t="s">
        <v>387</v>
      </c>
      <c r="F20" s="76">
        <v>400</v>
      </c>
      <c r="G20" s="239">
        <v>103.38</v>
      </c>
      <c r="H20" s="239">
        <f>G20</f>
        <v>103.38</v>
      </c>
      <c r="I20" s="239"/>
      <c r="J20" s="324">
        <f t="shared" si="0"/>
        <v>0.25845</v>
      </c>
      <c r="K20" s="325">
        <f>G20/G172</f>
        <v>4.136831380966608E-06</v>
      </c>
    </row>
    <row r="21" spans="1:11" ht="15" customHeight="1">
      <c r="A21" s="219"/>
      <c r="B21" s="30" t="s">
        <v>286</v>
      </c>
      <c r="C21" s="95"/>
      <c r="D21" s="95"/>
      <c r="E21" s="95" t="s">
        <v>391</v>
      </c>
      <c r="F21" s="76">
        <v>0</v>
      </c>
      <c r="G21" s="239">
        <v>1000</v>
      </c>
      <c r="H21" s="239">
        <f>G21</f>
        <v>1000</v>
      </c>
      <c r="I21" s="239"/>
      <c r="J21" s="324">
        <v>0</v>
      </c>
      <c r="K21" s="325">
        <f>G21/G172</f>
        <v>4.001578043109506E-05</v>
      </c>
    </row>
    <row r="22" spans="1:11" ht="23.25" customHeight="1">
      <c r="A22" s="287"/>
      <c r="B22" s="30" t="s">
        <v>356</v>
      </c>
      <c r="C22" s="95"/>
      <c r="D22" s="95"/>
      <c r="E22" s="95" t="s">
        <v>424</v>
      </c>
      <c r="F22" s="76">
        <v>4033875</v>
      </c>
      <c r="G22" s="239">
        <v>64428.8</v>
      </c>
      <c r="H22" s="239"/>
      <c r="I22" s="239">
        <f>G22</f>
        <v>64428.8</v>
      </c>
      <c r="J22" s="324">
        <f t="shared" si="0"/>
        <v>0.015971937653001148</v>
      </c>
      <c r="K22" s="325">
        <f>G22/G172</f>
        <v>0.002578168714238938</v>
      </c>
    </row>
    <row r="23" spans="1:11" ht="23.25" customHeight="1">
      <c r="A23" s="287"/>
      <c r="B23" s="30" t="s">
        <v>420</v>
      </c>
      <c r="C23" s="95"/>
      <c r="D23" s="95"/>
      <c r="E23" s="33">
        <v>6260</v>
      </c>
      <c r="F23" s="76">
        <v>100000</v>
      </c>
      <c r="G23" s="239">
        <v>0</v>
      </c>
      <c r="H23" s="239"/>
      <c r="I23" s="239">
        <f>G23</f>
        <v>0</v>
      </c>
      <c r="J23" s="324">
        <f t="shared" si="0"/>
        <v>0</v>
      </c>
      <c r="K23" s="325">
        <f>G23/G172</f>
        <v>0</v>
      </c>
    </row>
    <row r="24" spans="1:11" ht="23.25" customHeight="1">
      <c r="A24" s="287"/>
      <c r="B24" s="30" t="s">
        <v>345</v>
      </c>
      <c r="C24" s="95"/>
      <c r="D24" s="95"/>
      <c r="E24" s="95" t="s">
        <v>353</v>
      </c>
      <c r="F24" s="76">
        <v>3128111</v>
      </c>
      <c r="G24" s="239">
        <v>70000</v>
      </c>
      <c r="H24" s="239"/>
      <c r="I24" s="239">
        <f>G24</f>
        <v>70000</v>
      </c>
      <c r="J24" s="324">
        <f t="shared" si="0"/>
        <v>0.022377722529667264</v>
      </c>
      <c r="K24" s="325">
        <f>G24/G172</f>
        <v>0.0028011046301766544</v>
      </c>
    </row>
    <row r="25" spans="1:11" ht="35.25" customHeight="1">
      <c r="A25" s="287"/>
      <c r="B25" s="30" t="s">
        <v>421</v>
      </c>
      <c r="C25" s="95"/>
      <c r="D25" s="95"/>
      <c r="E25" s="95" t="s">
        <v>930</v>
      </c>
      <c r="F25" s="76">
        <v>2367400</v>
      </c>
      <c r="G25" s="239">
        <v>0</v>
      </c>
      <c r="H25" s="239"/>
      <c r="I25" s="239">
        <f>G25</f>
        <v>0</v>
      </c>
      <c r="J25" s="324">
        <f t="shared" si="0"/>
        <v>0</v>
      </c>
      <c r="K25" s="325">
        <f>G25/G172</f>
        <v>0</v>
      </c>
    </row>
    <row r="26" spans="1:11" ht="45" customHeight="1">
      <c r="A26" s="287"/>
      <c r="B26" s="30" t="s">
        <v>423</v>
      </c>
      <c r="C26" s="95"/>
      <c r="D26" s="95"/>
      <c r="E26" s="95" t="s">
        <v>422</v>
      </c>
      <c r="F26" s="76">
        <v>0</v>
      </c>
      <c r="G26" s="239">
        <v>16776</v>
      </c>
      <c r="H26" s="239"/>
      <c r="I26" s="239">
        <f>G26</f>
        <v>16776</v>
      </c>
      <c r="J26" s="324">
        <v>0</v>
      </c>
      <c r="K26" s="325">
        <f>G26/G172</f>
        <v>0.0006713047325120509</v>
      </c>
    </row>
    <row r="27" spans="1:11" ht="24" customHeight="1">
      <c r="A27" s="285" t="s">
        <v>109</v>
      </c>
      <c r="B27" s="55" t="s">
        <v>346</v>
      </c>
      <c r="C27" s="58" t="s">
        <v>751</v>
      </c>
      <c r="D27" s="60"/>
      <c r="E27" s="61"/>
      <c r="F27" s="163">
        <f>F28</f>
        <v>1483429</v>
      </c>
      <c r="G27" s="235">
        <f>G28</f>
        <v>886338.17</v>
      </c>
      <c r="H27" s="235">
        <f>H28</f>
        <v>96714.5</v>
      </c>
      <c r="I27" s="235">
        <f>I28</f>
        <v>789623.67</v>
      </c>
      <c r="J27" s="179">
        <f t="shared" si="0"/>
        <v>0.5974928156318907</v>
      </c>
      <c r="K27" s="286">
        <f>G27/G172</f>
        <v>0.03546751359841861</v>
      </c>
    </row>
    <row r="28" spans="1:11" ht="22.5" customHeight="1">
      <c r="A28" s="314" t="s">
        <v>255</v>
      </c>
      <c r="B28" s="318" t="s">
        <v>264</v>
      </c>
      <c r="C28" s="317"/>
      <c r="D28" s="317" t="s">
        <v>752</v>
      </c>
      <c r="E28" s="317"/>
      <c r="F28" s="312">
        <f>SUM(F29:F35)</f>
        <v>1483429</v>
      </c>
      <c r="G28" s="313">
        <f>SUM(G29:G35)</f>
        <v>886338.17</v>
      </c>
      <c r="H28" s="313">
        <f>SUM(H29:H35)</f>
        <v>96714.5</v>
      </c>
      <c r="I28" s="313">
        <f>SUM(I29:I35)</f>
        <v>789623.67</v>
      </c>
      <c r="J28" s="331">
        <f t="shared" si="0"/>
        <v>0.5974928156318907</v>
      </c>
      <c r="K28" s="336">
        <f>G28/G172</f>
        <v>0.03546751359841861</v>
      </c>
    </row>
    <row r="29" spans="1:11" ht="22.5" customHeight="1">
      <c r="A29" s="289"/>
      <c r="B29" s="68" t="s">
        <v>613</v>
      </c>
      <c r="C29" s="323"/>
      <c r="D29" s="323"/>
      <c r="E29" s="323" t="s">
        <v>541</v>
      </c>
      <c r="F29" s="174">
        <v>2691</v>
      </c>
      <c r="G29" s="245">
        <v>2690.52</v>
      </c>
      <c r="H29" s="245">
        <f aca="true" t="shared" si="2" ref="H29:H35">G29</f>
        <v>2690.52</v>
      </c>
      <c r="I29" s="245"/>
      <c r="J29" s="324">
        <f t="shared" si="0"/>
        <v>0.9998216276477147</v>
      </c>
      <c r="K29" s="325">
        <f>G29/G172</f>
        <v>0.00010766325756546989</v>
      </c>
    </row>
    <row r="30" spans="1:11" ht="17.25" customHeight="1">
      <c r="A30" s="289"/>
      <c r="B30" s="30" t="s">
        <v>260</v>
      </c>
      <c r="C30" s="95"/>
      <c r="D30" s="95"/>
      <c r="E30" s="95" t="s">
        <v>388</v>
      </c>
      <c r="F30" s="174">
        <v>0</v>
      </c>
      <c r="G30" s="245">
        <v>8.8</v>
      </c>
      <c r="H30" s="245">
        <f t="shared" si="2"/>
        <v>8.8</v>
      </c>
      <c r="I30" s="245"/>
      <c r="J30" s="324">
        <v>0</v>
      </c>
      <c r="K30" s="325">
        <f>G30/G172</f>
        <v>3.521388677936366E-07</v>
      </c>
    </row>
    <row r="31" spans="1:11" ht="22.5" customHeight="1">
      <c r="A31" s="287"/>
      <c r="B31" s="30" t="s">
        <v>262</v>
      </c>
      <c r="C31" s="95"/>
      <c r="D31" s="95"/>
      <c r="E31" s="95" t="s">
        <v>389</v>
      </c>
      <c r="F31" s="76">
        <v>6826</v>
      </c>
      <c r="G31" s="239">
        <v>3201.19</v>
      </c>
      <c r="H31" s="245">
        <f t="shared" si="2"/>
        <v>3201.19</v>
      </c>
      <c r="I31" s="239"/>
      <c r="J31" s="324">
        <f t="shared" si="0"/>
        <v>0.46897011426897156</v>
      </c>
      <c r="K31" s="325">
        <f>G31/G172</f>
        <v>0.0001280981161582172</v>
      </c>
    </row>
    <row r="32" spans="1:11" ht="15" customHeight="1">
      <c r="A32" s="287"/>
      <c r="B32" s="30" t="s">
        <v>22</v>
      </c>
      <c r="C32" s="95"/>
      <c r="D32" s="95"/>
      <c r="E32" s="95" t="s">
        <v>21</v>
      </c>
      <c r="F32" s="76">
        <v>1304569</v>
      </c>
      <c r="G32" s="239">
        <v>789623.67</v>
      </c>
      <c r="H32" s="245"/>
      <c r="I32" s="239">
        <f>G32</f>
        <v>789623.67</v>
      </c>
      <c r="J32" s="324">
        <f t="shared" si="0"/>
        <v>0.6052755124489391</v>
      </c>
      <c r="K32" s="325">
        <f>G32/G172</f>
        <v>0.03159740740191547</v>
      </c>
    </row>
    <row r="33" spans="1:11" ht="15" customHeight="1">
      <c r="A33" s="287"/>
      <c r="B33" s="30" t="s">
        <v>257</v>
      </c>
      <c r="C33" s="95"/>
      <c r="D33" s="95"/>
      <c r="E33" s="95" t="s">
        <v>387</v>
      </c>
      <c r="F33" s="76">
        <v>843</v>
      </c>
      <c r="G33" s="239">
        <v>830.54</v>
      </c>
      <c r="H33" s="245">
        <f t="shared" si="2"/>
        <v>830.54</v>
      </c>
      <c r="I33" s="239"/>
      <c r="J33" s="324">
        <f t="shared" si="0"/>
        <v>0.9852194543297745</v>
      </c>
      <c r="K33" s="325">
        <f>G33/G172</f>
        <v>3.3234706279241696E-05</v>
      </c>
    </row>
    <row r="34" spans="1:11" ht="12.75" customHeight="1">
      <c r="A34" s="146"/>
      <c r="B34" s="30" t="s">
        <v>286</v>
      </c>
      <c r="C34" s="95"/>
      <c r="D34" s="95"/>
      <c r="E34" s="95" t="s">
        <v>391</v>
      </c>
      <c r="F34" s="76">
        <v>98500</v>
      </c>
      <c r="G34" s="239">
        <v>60483.45</v>
      </c>
      <c r="H34" s="245">
        <f t="shared" si="2"/>
        <v>60483.45</v>
      </c>
      <c r="I34" s="239"/>
      <c r="J34" s="324">
        <f t="shared" si="0"/>
        <v>0.6140451776649746</v>
      </c>
      <c r="K34" s="325">
        <f>G34/G172</f>
        <v>0.0024202924549151165</v>
      </c>
    </row>
    <row r="35" spans="1:11" ht="20.25" customHeight="1">
      <c r="A35" s="219"/>
      <c r="B35" s="30" t="s">
        <v>265</v>
      </c>
      <c r="C35" s="33"/>
      <c r="D35" s="33"/>
      <c r="E35" s="33">
        <v>2110</v>
      </c>
      <c r="F35" s="76">
        <v>70000</v>
      </c>
      <c r="G35" s="239">
        <v>29500</v>
      </c>
      <c r="H35" s="245">
        <f t="shared" si="2"/>
        <v>29500</v>
      </c>
      <c r="I35" s="239"/>
      <c r="J35" s="324">
        <f t="shared" si="0"/>
        <v>0.42142857142857143</v>
      </c>
      <c r="K35" s="325">
        <f>G35/G172</f>
        <v>0.0011804655227173045</v>
      </c>
    </row>
    <row r="36" spans="1:11" ht="15.75" customHeight="1">
      <c r="A36" s="285" t="s">
        <v>111</v>
      </c>
      <c r="B36" s="55" t="s">
        <v>344</v>
      </c>
      <c r="C36" s="62">
        <v>710</v>
      </c>
      <c r="D36" s="63"/>
      <c r="E36" s="64"/>
      <c r="F36" s="163">
        <f>F37+F39+F41</f>
        <v>312144</v>
      </c>
      <c r="G36" s="235">
        <f>G37+G39+G41</f>
        <v>177996.53</v>
      </c>
      <c r="H36" s="235">
        <f>H37+H39+H41</f>
        <v>177996.53</v>
      </c>
      <c r="I36" s="235">
        <f>I37+I39+I41</f>
        <v>0</v>
      </c>
      <c r="J36" s="179">
        <f t="shared" si="0"/>
        <v>0.5702385117125429</v>
      </c>
      <c r="K36" s="286">
        <f>G36/G172</f>
        <v>0.007122670061976826</v>
      </c>
    </row>
    <row r="37" spans="1:11" ht="24" customHeight="1">
      <c r="A37" s="314" t="s">
        <v>255</v>
      </c>
      <c r="B37" s="318" t="s">
        <v>757</v>
      </c>
      <c r="C37" s="316"/>
      <c r="D37" s="316">
        <v>71013</v>
      </c>
      <c r="E37" s="318"/>
      <c r="F37" s="312">
        <f>F38</f>
        <v>44000</v>
      </c>
      <c r="G37" s="313">
        <f>G38</f>
        <v>21600</v>
      </c>
      <c r="H37" s="313">
        <f>H38</f>
        <v>21600</v>
      </c>
      <c r="I37" s="313">
        <f>I38</f>
        <v>0</v>
      </c>
      <c r="J37" s="331">
        <f t="shared" si="0"/>
        <v>0.4909090909090909</v>
      </c>
      <c r="K37" s="336">
        <f>G37/G172</f>
        <v>0.0008643408573116534</v>
      </c>
    </row>
    <row r="38" spans="1:11" ht="21.75" customHeight="1">
      <c r="A38" s="219"/>
      <c r="B38" s="30" t="s">
        <v>265</v>
      </c>
      <c r="C38" s="33"/>
      <c r="D38" s="33"/>
      <c r="E38" s="33">
        <v>2110</v>
      </c>
      <c r="F38" s="76">
        <v>44000</v>
      </c>
      <c r="G38" s="239">
        <v>21600</v>
      </c>
      <c r="H38" s="239">
        <f>G38</f>
        <v>21600</v>
      </c>
      <c r="I38" s="239"/>
      <c r="J38" s="324">
        <f t="shared" si="0"/>
        <v>0.4909090909090909</v>
      </c>
      <c r="K38" s="325">
        <f>G38/G172</f>
        <v>0.0008643408573116534</v>
      </c>
    </row>
    <row r="39" spans="1:11" ht="22.5" customHeight="1">
      <c r="A39" s="314" t="s">
        <v>258</v>
      </c>
      <c r="B39" s="318" t="s">
        <v>759</v>
      </c>
      <c r="C39" s="316"/>
      <c r="D39" s="316">
        <v>71014</v>
      </c>
      <c r="E39" s="318"/>
      <c r="F39" s="312">
        <f>F40</f>
        <v>11000</v>
      </c>
      <c r="G39" s="313">
        <f>G40</f>
        <v>3800</v>
      </c>
      <c r="H39" s="313">
        <f>H40</f>
        <v>3800</v>
      </c>
      <c r="I39" s="313">
        <f>I40</f>
        <v>0</v>
      </c>
      <c r="J39" s="331">
        <f t="shared" si="0"/>
        <v>0.34545454545454546</v>
      </c>
      <c r="K39" s="336">
        <f>G39/G172</f>
        <v>0.00015205996563816124</v>
      </c>
    </row>
    <row r="40" spans="1:11" ht="21" customHeight="1">
      <c r="A40" s="219"/>
      <c r="B40" s="30" t="s">
        <v>265</v>
      </c>
      <c r="C40" s="33"/>
      <c r="D40" s="33"/>
      <c r="E40" s="33">
        <v>2110</v>
      </c>
      <c r="F40" s="76">
        <v>11000</v>
      </c>
      <c r="G40" s="239">
        <v>3800</v>
      </c>
      <c r="H40" s="239">
        <f>G40</f>
        <v>3800</v>
      </c>
      <c r="I40" s="239"/>
      <c r="J40" s="324">
        <f t="shared" si="0"/>
        <v>0.34545454545454546</v>
      </c>
      <c r="K40" s="325">
        <f>G40/G172</f>
        <v>0.00015205996563816124</v>
      </c>
    </row>
    <row r="41" spans="1:11" ht="18.75" customHeight="1">
      <c r="A41" s="314" t="s">
        <v>293</v>
      </c>
      <c r="B41" s="318" t="s">
        <v>761</v>
      </c>
      <c r="C41" s="316"/>
      <c r="D41" s="316">
        <v>71015</v>
      </c>
      <c r="E41" s="318"/>
      <c r="F41" s="312">
        <f>F42+F43</f>
        <v>257144</v>
      </c>
      <c r="G41" s="313">
        <f>G42+G43</f>
        <v>152596.53</v>
      </c>
      <c r="H41" s="313">
        <f>H42+H43</f>
        <v>152596.53</v>
      </c>
      <c r="I41" s="313">
        <f>I42+I43</f>
        <v>0</v>
      </c>
      <c r="J41" s="331">
        <f t="shared" si="0"/>
        <v>0.5934283125408332</v>
      </c>
      <c r="K41" s="336">
        <f>G41/G172</f>
        <v>0.006106269239027011</v>
      </c>
    </row>
    <row r="42" spans="1:11" ht="15.75" customHeight="1">
      <c r="A42" s="219"/>
      <c r="B42" s="30" t="s">
        <v>257</v>
      </c>
      <c r="C42" s="329"/>
      <c r="D42" s="329"/>
      <c r="E42" s="330" t="s">
        <v>387</v>
      </c>
      <c r="F42" s="76">
        <v>100</v>
      </c>
      <c r="G42" s="239">
        <v>49.53</v>
      </c>
      <c r="H42" s="239">
        <f>G42</f>
        <v>49.53</v>
      </c>
      <c r="I42" s="239"/>
      <c r="J42" s="324">
        <f t="shared" si="0"/>
        <v>0.4953</v>
      </c>
      <c r="K42" s="325">
        <f>G42/G172</f>
        <v>1.9819816047521386E-06</v>
      </c>
    </row>
    <row r="43" spans="1:11" ht="22.5" customHeight="1">
      <c r="A43" s="219"/>
      <c r="B43" s="30" t="s">
        <v>265</v>
      </c>
      <c r="C43" s="33"/>
      <c r="D43" s="33"/>
      <c r="E43" s="33">
        <v>2110</v>
      </c>
      <c r="F43" s="76">
        <v>257044</v>
      </c>
      <c r="G43" s="239">
        <v>152547</v>
      </c>
      <c r="H43" s="239">
        <f>G43</f>
        <v>152547</v>
      </c>
      <c r="I43" s="239"/>
      <c r="J43" s="324">
        <f t="shared" si="0"/>
        <v>0.5934664882276964</v>
      </c>
      <c r="K43" s="325">
        <f>G43/G172</f>
        <v>0.006104287257422259</v>
      </c>
    </row>
    <row r="44" spans="1:11" ht="17.25" customHeight="1">
      <c r="A44" s="285" t="s">
        <v>122</v>
      </c>
      <c r="B44" s="55" t="s">
        <v>283</v>
      </c>
      <c r="C44" s="62">
        <v>750</v>
      </c>
      <c r="D44" s="63"/>
      <c r="E44" s="57"/>
      <c r="F44" s="163">
        <f>F45+F47+F52+F54</f>
        <v>363748</v>
      </c>
      <c r="G44" s="235">
        <f>G45+G47+G52+G54</f>
        <v>95517.63</v>
      </c>
      <c r="H44" s="235">
        <f>H45+H47+H52+H54</f>
        <v>95517.63</v>
      </c>
      <c r="I44" s="235">
        <f>I45+I47+I52+I54</f>
        <v>0</v>
      </c>
      <c r="J44" s="179">
        <f t="shared" si="0"/>
        <v>0.2625928664899876</v>
      </c>
      <c r="K44" s="286">
        <f>G44/G172</f>
        <v>0.003822212509378579</v>
      </c>
    </row>
    <row r="45" spans="1:11" ht="16.5" customHeight="1">
      <c r="A45" s="314" t="s">
        <v>255</v>
      </c>
      <c r="B45" s="318" t="s">
        <v>256</v>
      </c>
      <c r="C45" s="316"/>
      <c r="D45" s="316">
        <v>75011</v>
      </c>
      <c r="E45" s="318"/>
      <c r="F45" s="312">
        <f>F46</f>
        <v>183643</v>
      </c>
      <c r="G45" s="313">
        <f>G46</f>
        <v>77294</v>
      </c>
      <c r="H45" s="313">
        <f>H46</f>
        <v>77294</v>
      </c>
      <c r="I45" s="313">
        <f>I46</f>
        <v>0</v>
      </c>
      <c r="J45" s="331">
        <f t="shared" si="0"/>
        <v>0.4208927103129441</v>
      </c>
      <c r="K45" s="336">
        <f>G45/G172</f>
        <v>0.003092979732641062</v>
      </c>
    </row>
    <row r="46" spans="1:11" ht="21.75" customHeight="1">
      <c r="A46" s="219"/>
      <c r="B46" s="30" t="s">
        <v>265</v>
      </c>
      <c r="C46" s="33"/>
      <c r="D46" s="33"/>
      <c r="E46" s="33">
        <v>2110</v>
      </c>
      <c r="F46" s="76">
        <v>183643</v>
      </c>
      <c r="G46" s="239">
        <v>77294</v>
      </c>
      <c r="H46" s="239">
        <f>G46</f>
        <v>77294</v>
      </c>
      <c r="I46" s="239"/>
      <c r="J46" s="324">
        <f t="shared" si="0"/>
        <v>0.4208927103129441</v>
      </c>
      <c r="K46" s="325">
        <f>G46/G172</f>
        <v>0.003092979732641062</v>
      </c>
    </row>
    <row r="47" spans="1:11" ht="17.25" customHeight="1">
      <c r="A47" s="314" t="s">
        <v>258</v>
      </c>
      <c r="B47" s="318" t="s">
        <v>284</v>
      </c>
      <c r="C47" s="316"/>
      <c r="D47" s="316">
        <v>75020</v>
      </c>
      <c r="E47" s="316"/>
      <c r="F47" s="312">
        <f>SUM(F48:F51)</f>
        <v>10700</v>
      </c>
      <c r="G47" s="313">
        <f>SUM(G48:G51)</f>
        <v>7768.629999999999</v>
      </c>
      <c r="H47" s="313">
        <f>SUM(H48:H51)</f>
        <v>7768.629999999999</v>
      </c>
      <c r="I47" s="313">
        <f>SUM(I48:I51)</f>
        <v>0</v>
      </c>
      <c r="J47" s="331">
        <f t="shared" si="0"/>
        <v>0.7260401869158878</v>
      </c>
      <c r="K47" s="336">
        <f>G47/G172</f>
        <v>0.000310867792330418</v>
      </c>
    </row>
    <row r="48" spans="1:11" ht="16.5" customHeight="1">
      <c r="A48" s="219"/>
      <c r="B48" s="30" t="s">
        <v>260</v>
      </c>
      <c r="C48" s="95"/>
      <c r="D48" s="95"/>
      <c r="E48" s="95" t="s">
        <v>388</v>
      </c>
      <c r="F48" s="76">
        <v>5000</v>
      </c>
      <c r="G48" s="239">
        <v>1584.28</v>
      </c>
      <c r="H48" s="239">
        <f>G48</f>
        <v>1584.28</v>
      </c>
      <c r="I48" s="239"/>
      <c r="J48" s="324">
        <f t="shared" si="0"/>
        <v>0.31685599999999997</v>
      </c>
      <c r="K48" s="325">
        <f>G48/G172</f>
        <v>6.33962006213753E-05</v>
      </c>
    </row>
    <row r="49" spans="1:11" ht="20.25" customHeight="1">
      <c r="A49" s="219"/>
      <c r="B49" s="30" t="s">
        <v>262</v>
      </c>
      <c r="C49" s="95"/>
      <c r="D49" s="95"/>
      <c r="E49" s="95" t="s">
        <v>389</v>
      </c>
      <c r="F49" s="76">
        <v>1200</v>
      </c>
      <c r="G49" s="239">
        <v>772.14</v>
      </c>
      <c r="H49" s="239">
        <f>G49</f>
        <v>772.14</v>
      </c>
      <c r="I49" s="239"/>
      <c r="J49" s="324">
        <f t="shared" si="0"/>
        <v>0.64345</v>
      </c>
      <c r="K49" s="325">
        <f>G49/G172</f>
        <v>3.089778470206574E-05</v>
      </c>
    </row>
    <row r="50" spans="1:11" ht="15.75" customHeight="1">
      <c r="A50" s="219"/>
      <c r="B50" s="30" t="s">
        <v>263</v>
      </c>
      <c r="C50" s="95"/>
      <c r="D50" s="95"/>
      <c r="E50" s="95" t="s">
        <v>390</v>
      </c>
      <c r="F50" s="76">
        <v>500</v>
      </c>
      <c r="G50" s="239">
        <v>438.68</v>
      </c>
      <c r="H50" s="239">
        <f>G50</f>
        <v>438.68</v>
      </c>
      <c r="I50" s="239"/>
      <c r="J50" s="324">
        <f t="shared" si="0"/>
        <v>0.87736</v>
      </c>
      <c r="K50" s="325">
        <f>G50/G172</f>
        <v>1.7554122559512782E-05</v>
      </c>
    </row>
    <row r="51" spans="1:11" ht="16.5" customHeight="1">
      <c r="A51" s="219"/>
      <c r="B51" s="30" t="s">
        <v>286</v>
      </c>
      <c r="C51" s="95"/>
      <c r="D51" s="95"/>
      <c r="E51" s="95" t="s">
        <v>391</v>
      </c>
      <c r="F51" s="76">
        <v>4000</v>
      </c>
      <c r="G51" s="239">
        <v>4973.53</v>
      </c>
      <c r="H51" s="239">
        <f>G51</f>
        <v>4973.53</v>
      </c>
      <c r="I51" s="239"/>
      <c r="J51" s="324">
        <f t="shared" si="0"/>
        <v>1.2433824999999998</v>
      </c>
      <c r="K51" s="325">
        <f>G51/G172</f>
        <v>0.00019901968444746424</v>
      </c>
    </row>
    <row r="52" spans="1:11" ht="16.5" customHeight="1">
      <c r="A52" s="314" t="s">
        <v>293</v>
      </c>
      <c r="B52" s="318" t="s">
        <v>848</v>
      </c>
      <c r="C52" s="316"/>
      <c r="D52" s="316">
        <v>75045</v>
      </c>
      <c r="E52" s="318"/>
      <c r="F52" s="312">
        <f>F53</f>
        <v>10455</v>
      </c>
      <c r="G52" s="313">
        <f>G53</f>
        <v>10455</v>
      </c>
      <c r="H52" s="313">
        <f>H53</f>
        <v>10455</v>
      </c>
      <c r="I52" s="313">
        <f>I53</f>
        <v>0</v>
      </c>
      <c r="J52" s="331">
        <f t="shared" si="0"/>
        <v>1</v>
      </c>
      <c r="K52" s="336">
        <f>G52/G172</f>
        <v>0.0004183649844070989</v>
      </c>
    </row>
    <row r="53" spans="1:11" ht="22.5" customHeight="1">
      <c r="A53" s="219"/>
      <c r="B53" s="30" t="s">
        <v>265</v>
      </c>
      <c r="C53" s="33"/>
      <c r="D53" s="33"/>
      <c r="E53" s="33">
        <v>2110</v>
      </c>
      <c r="F53" s="76">
        <v>10455</v>
      </c>
      <c r="G53" s="239">
        <v>10455</v>
      </c>
      <c r="H53" s="239">
        <f>G53</f>
        <v>10455</v>
      </c>
      <c r="I53" s="239"/>
      <c r="J53" s="324">
        <f t="shared" si="0"/>
        <v>1</v>
      </c>
      <c r="K53" s="325">
        <f>G53/G172</f>
        <v>0.0004183649844070989</v>
      </c>
    </row>
    <row r="54" spans="1:11" ht="24" customHeight="1">
      <c r="A54" s="314" t="s">
        <v>295</v>
      </c>
      <c r="B54" s="316" t="s">
        <v>25</v>
      </c>
      <c r="C54" s="320"/>
      <c r="D54" s="320">
        <v>75075</v>
      </c>
      <c r="E54" s="320"/>
      <c r="F54" s="321">
        <f>SUM(F55:F55)</f>
        <v>158950</v>
      </c>
      <c r="G54" s="322">
        <f>SUM(G55:G55)</f>
        <v>0</v>
      </c>
      <c r="H54" s="322">
        <f>SUM(H55:H55)</f>
        <v>0</v>
      </c>
      <c r="I54" s="322">
        <f>SUM(I55:I55)</f>
        <v>0</v>
      </c>
      <c r="J54" s="331">
        <f t="shared" si="0"/>
        <v>0</v>
      </c>
      <c r="K54" s="336">
        <f>G54/G172</f>
        <v>0</v>
      </c>
    </row>
    <row r="55" spans="1:11" ht="36" customHeight="1">
      <c r="A55" s="219"/>
      <c r="B55" s="30" t="s">
        <v>242</v>
      </c>
      <c r="C55" s="33"/>
      <c r="D55" s="33"/>
      <c r="E55" s="33">
        <v>2705</v>
      </c>
      <c r="F55" s="76">
        <v>158950</v>
      </c>
      <c r="G55" s="239">
        <v>0</v>
      </c>
      <c r="H55" s="239">
        <f>G55</f>
        <v>0</v>
      </c>
      <c r="I55" s="239"/>
      <c r="J55" s="324">
        <f t="shared" si="0"/>
        <v>0</v>
      </c>
      <c r="K55" s="325">
        <f>G55/G172</f>
        <v>0</v>
      </c>
    </row>
    <row r="56" spans="1:11" ht="26.25" customHeight="1">
      <c r="A56" s="285" t="s">
        <v>123</v>
      </c>
      <c r="B56" s="55" t="s">
        <v>287</v>
      </c>
      <c r="C56" s="62">
        <v>754</v>
      </c>
      <c r="D56" s="63"/>
      <c r="E56" s="64"/>
      <c r="F56" s="163">
        <f>F57+F61</f>
        <v>2926860</v>
      </c>
      <c r="G56" s="235">
        <f>G57+G61</f>
        <v>1847840.08</v>
      </c>
      <c r="H56" s="235">
        <f>H57+H61</f>
        <v>1847840.08</v>
      </c>
      <c r="I56" s="235">
        <f>I57+I61</f>
        <v>0</v>
      </c>
      <c r="J56" s="179">
        <f t="shared" si="0"/>
        <v>0.6313387316099848</v>
      </c>
      <c r="K56" s="286">
        <f>G56/G172</f>
        <v>0.07394276291305714</v>
      </c>
    </row>
    <row r="57" spans="1:11" ht="24.75" customHeight="1">
      <c r="A57" s="314" t="s">
        <v>255</v>
      </c>
      <c r="B57" s="318" t="s">
        <v>87</v>
      </c>
      <c r="C57" s="316"/>
      <c r="D57" s="316">
        <v>75411</v>
      </c>
      <c r="E57" s="318"/>
      <c r="F57" s="312">
        <f>SUM(F58:F60)</f>
        <v>2868600</v>
      </c>
      <c r="G57" s="313">
        <f>SUM(G58:G60)</f>
        <v>1789580.08</v>
      </c>
      <c r="H57" s="313">
        <f>SUM(H58:H60)</f>
        <v>1789580.08</v>
      </c>
      <c r="I57" s="313">
        <f>SUM(I58:I60)</f>
        <v>0</v>
      </c>
      <c r="J57" s="331">
        <f t="shared" si="0"/>
        <v>0.6238513839503591</v>
      </c>
      <c r="K57" s="336">
        <f>G57/G172</f>
        <v>0.07161144354514154</v>
      </c>
    </row>
    <row r="58" spans="1:11" ht="15" customHeight="1">
      <c r="A58" s="219"/>
      <c r="B58" s="30" t="s">
        <v>257</v>
      </c>
      <c r="C58" s="329"/>
      <c r="D58" s="329"/>
      <c r="E58" s="323" t="s">
        <v>387</v>
      </c>
      <c r="F58" s="76">
        <v>600</v>
      </c>
      <c r="G58" s="239">
        <v>580.08</v>
      </c>
      <c r="H58" s="239">
        <f>G58</f>
        <v>580.08</v>
      </c>
      <c r="I58" s="239"/>
      <c r="J58" s="324">
        <f t="shared" si="0"/>
        <v>0.9668000000000001</v>
      </c>
      <c r="K58" s="325">
        <f>G58/G172</f>
        <v>2.3212353912469627E-05</v>
      </c>
    </row>
    <row r="59" spans="1:11" ht="20.25" customHeight="1">
      <c r="A59" s="219"/>
      <c r="B59" s="30" t="s">
        <v>265</v>
      </c>
      <c r="C59" s="33"/>
      <c r="D59" s="33"/>
      <c r="E59" s="33">
        <v>2110</v>
      </c>
      <c r="F59" s="76">
        <v>2840000</v>
      </c>
      <c r="G59" s="239">
        <v>1761000</v>
      </c>
      <c r="H59" s="239">
        <f>G59</f>
        <v>1761000</v>
      </c>
      <c r="I59" s="239"/>
      <c r="J59" s="324">
        <f t="shared" si="0"/>
        <v>0.6200704225352113</v>
      </c>
      <c r="K59" s="325">
        <f>G59/G172</f>
        <v>0.07046778933915841</v>
      </c>
    </row>
    <row r="60" spans="1:11" ht="35.25" customHeight="1">
      <c r="A60" s="219"/>
      <c r="B60" s="30" t="s">
        <v>241</v>
      </c>
      <c r="C60" s="33"/>
      <c r="D60" s="33"/>
      <c r="E60" s="33">
        <v>2710</v>
      </c>
      <c r="F60" s="76">
        <v>28000</v>
      </c>
      <c r="G60" s="239">
        <v>28000</v>
      </c>
      <c r="H60" s="239">
        <f>G60</f>
        <v>28000</v>
      </c>
      <c r="I60" s="239"/>
      <c r="J60" s="324">
        <f t="shared" si="0"/>
        <v>1</v>
      </c>
      <c r="K60" s="325">
        <f>G60/G172</f>
        <v>0.0011204418520706619</v>
      </c>
    </row>
    <row r="61" spans="1:11" ht="21" customHeight="1">
      <c r="A61" s="314" t="s">
        <v>258</v>
      </c>
      <c r="B61" s="318" t="s">
        <v>851</v>
      </c>
      <c r="C61" s="316"/>
      <c r="D61" s="316">
        <v>75495</v>
      </c>
      <c r="E61" s="316"/>
      <c r="F61" s="312">
        <f>F62</f>
        <v>58260</v>
      </c>
      <c r="G61" s="313">
        <f>G62</f>
        <v>58260</v>
      </c>
      <c r="H61" s="313">
        <f>H62</f>
        <v>58260</v>
      </c>
      <c r="I61" s="313">
        <f>I62</f>
        <v>0</v>
      </c>
      <c r="J61" s="331">
        <f>G61/F61</f>
        <v>1</v>
      </c>
      <c r="K61" s="336">
        <f>G61/G172</f>
        <v>0.0023313193679155987</v>
      </c>
    </row>
    <row r="62" spans="1:11" ht="45.75" customHeight="1">
      <c r="A62" s="219"/>
      <c r="B62" s="30" t="s">
        <v>271</v>
      </c>
      <c r="C62" s="33"/>
      <c r="D62" s="33"/>
      <c r="E62" s="33">
        <v>2120</v>
      </c>
      <c r="F62" s="76">
        <v>58260</v>
      </c>
      <c r="G62" s="239">
        <v>58260</v>
      </c>
      <c r="H62" s="239">
        <f>G62</f>
        <v>58260</v>
      </c>
      <c r="I62" s="239"/>
      <c r="J62" s="324">
        <f>G62/F62</f>
        <v>1</v>
      </c>
      <c r="K62" s="325">
        <f>G62/G172</f>
        <v>0.0023313193679155987</v>
      </c>
    </row>
    <row r="63" spans="1:11" ht="39" customHeight="1">
      <c r="A63" s="285" t="s">
        <v>251</v>
      </c>
      <c r="B63" s="62" t="s">
        <v>348</v>
      </c>
      <c r="C63" s="58" t="s">
        <v>288</v>
      </c>
      <c r="D63" s="60"/>
      <c r="E63" s="61"/>
      <c r="F63" s="163">
        <f>F64+F68</f>
        <v>3442574</v>
      </c>
      <c r="G63" s="235">
        <f>G64+G68</f>
        <v>1417928.9000000001</v>
      </c>
      <c r="H63" s="235">
        <f>H64+H68</f>
        <v>1417928.9000000001</v>
      </c>
      <c r="I63" s="235">
        <f>I64+I68</f>
        <v>0</v>
      </c>
      <c r="J63" s="179">
        <f t="shared" si="0"/>
        <v>0.41188044178571037</v>
      </c>
      <c r="K63" s="286">
        <f>G63/G172</f>
        <v>0.05673953152930416</v>
      </c>
    </row>
    <row r="64" spans="1:11" ht="39" customHeight="1">
      <c r="A64" s="314" t="s">
        <v>255</v>
      </c>
      <c r="B64" s="316" t="s">
        <v>425</v>
      </c>
      <c r="C64" s="512"/>
      <c r="D64" s="317" t="s">
        <v>426</v>
      </c>
      <c r="E64" s="317"/>
      <c r="F64" s="312">
        <f>SUM(F65:F67)</f>
        <v>708413</v>
      </c>
      <c r="G64" s="313">
        <f>SUM(G65:G67)</f>
        <v>309185.8</v>
      </c>
      <c r="H64" s="313">
        <f>SUM(H65:H67)</f>
        <v>309185.8</v>
      </c>
      <c r="I64" s="313">
        <f>SUM(I65:I67)</f>
        <v>0</v>
      </c>
      <c r="J64" s="331">
        <f t="shared" si="0"/>
        <v>0.4364485123790783</v>
      </c>
      <c r="K64" s="336">
        <f>G64/G172</f>
        <v>0.012372311085212471</v>
      </c>
    </row>
    <row r="65" spans="1:11" ht="21.75" customHeight="1">
      <c r="A65" s="511"/>
      <c r="B65" s="30" t="s">
        <v>285</v>
      </c>
      <c r="C65" s="95"/>
      <c r="D65" s="95"/>
      <c r="E65" s="95" t="s">
        <v>392</v>
      </c>
      <c r="F65" s="176">
        <v>706195</v>
      </c>
      <c r="G65" s="249">
        <v>304581.75</v>
      </c>
      <c r="H65" s="249">
        <f>G65</f>
        <v>304581.75</v>
      </c>
      <c r="I65" s="249"/>
      <c r="J65" s="334">
        <f>G65/F65</f>
        <v>0.43129978263793994</v>
      </c>
      <c r="K65" s="335">
        <f>G65/G172</f>
        <v>0.01218807643131869</v>
      </c>
    </row>
    <row r="66" spans="1:11" ht="23.25" customHeight="1">
      <c r="A66" s="511"/>
      <c r="B66" s="30" t="s">
        <v>965</v>
      </c>
      <c r="C66" s="95"/>
      <c r="D66" s="95"/>
      <c r="E66" s="95" t="s">
        <v>666</v>
      </c>
      <c r="F66" s="176">
        <v>2218</v>
      </c>
      <c r="G66" s="249">
        <v>4216</v>
      </c>
      <c r="H66" s="249">
        <f>G66</f>
        <v>4216</v>
      </c>
      <c r="I66" s="249"/>
      <c r="J66" s="334">
        <f>G66/F66</f>
        <v>1.9008115419296663</v>
      </c>
      <c r="K66" s="335">
        <f>G66/G172</f>
        <v>0.0001687065302974968</v>
      </c>
    </row>
    <row r="67" spans="1:11" ht="23.25" customHeight="1">
      <c r="A67" s="511"/>
      <c r="B67" s="30" t="s">
        <v>260</v>
      </c>
      <c r="C67" s="95"/>
      <c r="D67" s="95"/>
      <c r="E67" s="95" t="s">
        <v>388</v>
      </c>
      <c r="F67" s="176">
        <v>0</v>
      </c>
      <c r="G67" s="249">
        <v>388.05</v>
      </c>
      <c r="H67" s="249">
        <f>G67</f>
        <v>388.05</v>
      </c>
      <c r="I67" s="249"/>
      <c r="J67" s="334">
        <v>0</v>
      </c>
      <c r="K67" s="335">
        <f>G67/G172</f>
        <v>1.5528123596286442E-05</v>
      </c>
    </row>
    <row r="68" spans="1:11" ht="24.75" customHeight="1">
      <c r="A68" s="314" t="s">
        <v>258</v>
      </c>
      <c r="B68" s="316" t="s">
        <v>403</v>
      </c>
      <c r="C68" s="317"/>
      <c r="D68" s="317" t="s">
        <v>289</v>
      </c>
      <c r="E68" s="317"/>
      <c r="F68" s="312">
        <f>F69+F70</f>
        <v>2734161</v>
      </c>
      <c r="G68" s="313">
        <f>G69+G70</f>
        <v>1108743.1</v>
      </c>
      <c r="H68" s="313">
        <f>H69+H70</f>
        <v>1108743.1</v>
      </c>
      <c r="I68" s="313">
        <f>I69+I70</f>
        <v>0</v>
      </c>
      <c r="J68" s="331">
        <f t="shared" si="0"/>
        <v>0.40551492761399205</v>
      </c>
      <c r="K68" s="336">
        <f>G68/G172</f>
        <v>0.04436722044409168</v>
      </c>
    </row>
    <row r="69" spans="1:11" ht="15" customHeight="1">
      <c r="A69" s="219"/>
      <c r="B69" s="30" t="s">
        <v>404</v>
      </c>
      <c r="C69" s="95"/>
      <c r="D69" s="95"/>
      <c r="E69" s="95" t="s">
        <v>393</v>
      </c>
      <c r="F69" s="76">
        <v>2676794</v>
      </c>
      <c r="G69" s="239">
        <v>1080089</v>
      </c>
      <c r="H69" s="239">
        <f>G69</f>
        <v>1080089</v>
      </c>
      <c r="I69" s="239"/>
      <c r="J69" s="324">
        <f t="shared" si="0"/>
        <v>0.40350097915640876</v>
      </c>
      <c r="K69" s="325">
        <f>G69/G172</f>
        <v>0.04322060427004104</v>
      </c>
    </row>
    <row r="70" spans="1:11" ht="15" customHeight="1">
      <c r="A70" s="219"/>
      <c r="B70" s="30" t="s">
        <v>709</v>
      </c>
      <c r="C70" s="95"/>
      <c r="D70" s="95"/>
      <c r="E70" s="95" t="s">
        <v>394</v>
      </c>
      <c r="F70" s="76">
        <v>57367</v>
      </c>
      <c r="G70" s="239">
        <v>28654.1</v>
      </c>
      <c r="H70" s="239">
        <f>G70</f>
        <v>28654.1</v>
      </c>
      <c r="I70" s="239"/>
      <c r="J70" s="324">
        <f t="shared" si="0"/>
        <v>0.49948751024107935</v>
      </c>
      <c r="K70" s="325">
        <f>G70/G172</f>
        <v>0.0011466161740506411</v>
      </c>
    </row>
    <row r="71" spans="1:11" ht="21" customHeight="1">
      <c r="A71" s="285" t="s">
        <v>201</v>
      </c>
      <c r="B71" s="55" t="s">
        <v>290</v>
      </c>
      <c r="C71" s="62">
        <v>758</v>
      </c>
      <c r="D71" s="63"/>
      <c r="E71" s="64"/>
      <c r="F71" s="163">
        <f>F72+F74+F76+F78</f>
        <v>25331514</v>
      </c>
      <c r="G71" s="235">
        <f>G72+G74+G76+G78</f>
        <v>14817446.96</v>
      </c>
      <c r="H71" s="235">
        <f>H72+H74+H76+H78</f>
        <v>14817446.96</v>
      </c>
      <c r="I71" s="235">
        <f>I72+I74+I76+I78</f>
        <v>0</v>
      </c>
      <c r="J71" s="179">
        <f t="shared" si="0"/>
        <v>0.5849412301215001</v>
      </c>
      <c r="K71" s="286">
        <f>G71/G172</f>
        <v>0.5929317041007571</v>
      </c>
    </row>
    <row r="72" spans="1:11" ht="24" customHeight="1">
      <c r="A72" s="314" t="s">
        <v>255</v>
      </c>
      <c r="B72" s="318" t="s">
        <v>351</v>
      </c>
      <c r="C72" s="316"/>
      <c r="D72" s="316">
        <v>75801</v>
      </c>
      <c r="E72" s="316"/>
      <c r="F72" s="312">
        <f>F73</f>
        <v>18596528</v>
      </c>
      <c r="G72" s="313">
        <f>G73</f>
        <v>11444016</v>
      </c>
      <c r="H72" s="313">
        <f>H73</f>
        <v>11444016</v>
      </c>
      <c r="I72" s="313">
        <f>I73</f>
        <v>0</v>
      </c>
      <c r="J72" s="331">
        <f t="shared" si="0"/>
        <v>0.6153845492018725</v>
      </c>
      <c r="K72" s="336">
        <f>G72/G172</f>
        <v>0.4579412315059388</v>
      </c>
    </row>
    <row r="73" spans="1:11" ht="18" customHeight="1">
      <c r="A73" s="219"/>
      <c r="B73" s="30" t="s">
        <v>249</v>
      </c>
      <c r="C73" s="33"/>
      <c r="D73" s="33"/>
      <c r="E73" s="95" t="s">
        <v>396</v>
      </c>
      <c r="F73" s="76">
        <v>18596528</v>
      </c>
      <c r="G73" s="239">
        <v>11444016</v>
      </c>
      <c r="H73" s="239">
        <f>G73</f>
        <v>11444016</v>
      </c>
      <c r="I73" s="239"/>
      <c r="J73" s="324">
        <f t="shared" si="0"/>
        <v>0.6153845492018725</v>
      </c>
      <c r="K73" s="325">
        <f>G73/G172</f>
        <v>0.4579412315059388</v>
      </c>
    </row>
    <row r="74" spans="1:11" ht="24.75" customHeight="1">
      <c r="A74" s="314" t="s">
        <v>293</v>
      </c>
      <c r="B74" s="318" t="s">
        <v>363</v>
      </c>
      <c r="C74" s="316"/>
      <c r="D74" s="316">
        <v>75803</v>
      </c>
      <c r="E74" s="317"/>
      <c r="F74" s="312">
        <f>F75</f>
        <v>4482399</v>
      </c>
      <c r="G74" s="313">
        <f>G75</f>
        <v>2241198</v>
      </c>
      <c r="H74" s="313">
        <f>H75</f>
        <v>2241198</v>
      </c>
      <c r="I74" s="313">
        <f>I75</f>
        <v>0</v>
      </c>
      <c r="J74" s="331">
        <f>J75</f>
        <v>0.49999966535776935</v>
      </c>
      <c r="K74" s="336">
        <f>G74/G172</f>
        <v>0.0896832870706094</v>
      </c>
    </row>
    <row r="75" spans="1:11" ht="22.5" customHeight="1">
      <c r="A75" s="192"/>
      <c r="B75" s="56" t="s">
        <v>77</v>
      </c>
      <c r="C75" s="332"/>
      <c r="D75" s="332"/>
      <c r="E75" s="333" t="s">
        <v>396</v>
      </c>
      <c r="F75" s="177">
        <v>4482399</v>
      </c>
      <c r="G75" s="254">
        <v>2241198</v>
      </c>
      <c r="H75" s="254">
        <f>G75</f>
        <v>2241198</v>
      </c>
      <c r="I75" s="254"/>
      <c r="J75" s="334">
        <f aca="true" t="shared" si="3" ref="J75:J154">G75/F75</f>
        <v>0.49999966535776935</v>
      </c>
      <c r="K75" s="335">
        <f>G75/G172</f>
        <v>0.0896832870706094</v>
      </c>
    </row>
    <row r="76" spans="1:11" ht="17.25" customHeight="1">
      <c r="A76" s="314" t="s">
        <v>295</v>
      </c>
      <c r="B76" s="318" t="s">
        <v>291</v>
      </c>
      <c r="C76" s="316"/>
      <c r="D76" s="316">
        <v>75814</v>
      </c>
      <c r="E76" s="317"/>
      <c r="F76" s="312">
        <f>F77</f>
        <v>35000</v>
      </c>
      <c r="G76" s="313">
        <f>G77</f>
        <v>23438.96</v>
      </c>
      <c r="H76" s="313">
        <f>H77</f>
        <v>23438.96</v>
      </c>
      <c r="I76" s="313">
        <f>I77</f>
        <v>0</v>
      </c>
      <c r="J76" s="331">
        <f t="shared" si="3"/>
        <v>0.6696845714285714</v>
      </c>
      <c r="K76" s="336">
        <f>G76/G172</f>
        <v>0.0009379282768932199</v>
      </c>
    </row>
    <row r="77" spans="1:11" ht="14.25" customHeight="1">
      <c r="A77" s="219"/>
      <c r="B77" s="30" t="s">
        <v>257</v>
      </c>
      <c r="C77" s="33"/>
      <c r="D77" s="33"/>
      <c r="E77" s="95" t="s">
        <v>387</v>
      </c>
      <c r="F77" s="76">
        <v>35000</v>
      </c>
      <c r="G77" s="239">
        <v>23438.96</v>
      </c>
      <c r="H77" s="239">
        <f>G77</f>
        <v>23438.96</v>
      </c>
      <c r="I77" s="239"/>
      <c r="J77" s="324">
        <f t="shared" si="3"/>
        <v>0.6696845714285714</v>
      </c>
      <c r="K77" s="325">
        <f>G77/G172</f>
        <v>0.0009379282768932199</v>
      </c>
    </row>
    <row r="78" spans="1:11" ht="24.75" customHeight="1">
      <c r="A78" s="314" t="s">
        <v>296</v>
      </c>
      <c r="B78" s="318" t="s">
        <v>437</v>
      </c>
      <c r="C78" s="316"/>
      <c r="D78" s="316">
        <v>75832</v>
      </c>
      <c r="E78" s="317"/>
      <c r="F78" s="312">
        <f>F79</f>
        <v>2217587</v>
      </c>
      <c r="G78" s="313">
        <f>G79</f>
        <v>1108794</v>
      </c>
      <c r="H78" s="313">
        <f>H79</f>
        <v>1108794</v>
      </c>
      <c r="I78" s="313">
        <f>I79</f>
        <v>0</v>
      </c>
      <c r="J78" s="331">
        <f t="shared" si="3"/>
        <v>0.5000002254702972</v>
      </c>
      <c r="K78" s="336">
        <f>G78/G172</f>
        <v>0.04436925724731562</v>
      </c>
    </row>
    <row r="79" spans="1:11" ht="17.25" customHeight="1">
      <c r="A79" s="146"/>
      <c r="B79" s="30" t="s">
        <v>112</v>
      </c>
      <c r="C79" s="326"/>
      <c r="D79" s="326"/>
      <c r="E79" s="95" t="s">
        <v>396</v>
      </c>
      <c r="F79" s="76">
        <v>2217587</v>
      </c>
      <c r="G79" s="239">
        <v>1108794</v>
      </c>
      <c r="H79" s="239">
        <f>G79</f>
        <v>1108794</v>
      </c>
      <c r="I79" s="239"/>
      <c r="J79" s="324">
        <f t="shared" si="3"/>
        <v>0.5000002254702972</v>
      </c>
      <c r="K79" s="325">
        <f>G79/G172</f>
        <v>0.04436925724731562</v>
      </c>
    </row>
    <row r="80" spans="1:11" ht="18.75" customHeight="1">
      <c r="A80" s="285" t="s">
        <v>414</v>
      </c>
      <c r="B80" s="55" t="s">
        <v>292</v>
      </c>
      <c r="C80" s="58" t="s">
        <v>892</v>
      </c>
      <c r="D80" s="60"/>
      <c r="E80" s="61"/>
      <c r="F80" s="163">
        <f>F81+F86+F94+F96</f>
        <v>3235201</v>
      </c>
      <c r="G80" s="235">
        <f>G81+G86+G94+G96</f>
        <v>191157.18</v>
      </c>
      <c r="H80" s="235">
        <f>H81+H86+H94+H96</f>
        <v>188209.07</v>
      </c>
      <c r="I80" s="235">
        <f>I81+I86+I94+I96</f>
        <v>2948.11</v>
      </c>
      <c r="J80" s="179">
        <f t="shared" si="3"/>
        <v>0.05908664716659027</v>
      </c>
      <c r="K80" s="286">
        <f>G80/G172</f>
        <v>0.007649303742707316</v>
      </c>
    </row>
    <row r="81" spans="1:11" ht="15.75" customHeight="1">
      <c r="A81" s="314" t="s">
        <v>255</v>
      </c>
      <c r="B81" s="318" t="s">
        <v>904</v>
      </c>
      <c r="C81" s="317"/>
      <c r="D81" s="317" t="s">
        <v>903</v>
      </c>
      <c r="E81" s="317"/>
      <c r="F81" s="312">
        <f>SUM(F82:F85)</f>
        <v>18260</v>
      </c>
      <c r="G81" s="313">
        <f>SUM(G82:G85)</f>
        <v>11090.789999999999</v>
      </c>
      <c r="H81" s="313">
        <f>SUM(H82:H85)</f>
        <v>11090.789999999999</v>
      </c>
      <c r="I81" s="313">
        <f>SUM(I82:I85)</f>
        <v>0</v>
      </c>
      <c r="J81" s="331">
        <f t="shared" si="3"/>
        <v>0.607381708652793</v>
      </c>
      <c r="K81" s="336">
        <f>G81/G172</f>
        <v>0.0004438066174473848</v>
      </c>
    </row>
    <row r="82" spans="1:11" ht="15.75" customHeight="1">
      <c r="A82" s="219"/>
      <c r="B82" s="30" t="s">
        <v>260</v>
      </c>
      <c r="C82" s="95"/>
      <c r="D82" s="95"/>
      <c r="E82" s="95" t="s">
        <v>388</v>
      </c>
      <c r="F82" s="76">
        <v>540</v>
      </c>
      <c r="G82" s="239">
        <v>123</v>
      </c>
      <c r="H82" s="239">
        <f>G82</f>
        <v>123</v>
      </c>
      <c r="I82" s="239"/>
      <c r="J82" s="324">
        <f t="shared" si="3"/>
        <v>0.22777777777777777</v>
      </c>
      <c r="K82" s="325">
        <f>G82/G172</f>
        <v>4.921940993024693E-06</v>
      </c>
    </row>
    <row r="83" spans="1:11" ht="24" customHeight="1">
      <c r="A83" s="219"/>
      <c r="B83" s="30" t="s">
        <v>412</v>
      </c>
      <c r="C83" s="95"/>
      <c r="D83" s="95"/>
      <c r="E83" s="95" t="s">
        <v>389</v>
      </c>
      <c r="F83" s="76">
        <v>17240</v>
      </c>
      <c r="G83" s="239">
        <v>10661.3</v>
      </c>
      <c r="H83" s="239">
        <f>G83</f>
        <v>10661.3</v>
      </c>
      <c r="I83" s="239"/>
      <c r="J83" s="324">
        <f t="shared" si="3"/>
        <v>0.6184048723897911</v>
      </c>
      <c r="K83" s="325">
        <f>G83/G172</f>
        <v>0.0004266202399100338</v>
      </c>
    </row>
    <row r="84" spans="1:11" ht="17.25" customHeight="1">
      <c r="A84" s="146"/>
      <c r="B84" s="30" t="s">
        <v>257</v>
      </c>
      <c r="C84" s="33"/>
      <c r="D84" s="326"/>
      <c r="E84" s="95" t="s">
        <v>387</v>
      </c>
      <c r="F84" s="76">
        <v>480</v>
      </c>
      <c r="G84" s="239">
        <v>141.49</v>
      </c>
      <c r="H84" s="239">
        <f>G84</f>
        <v>141.49</v>
      </c>
      <c r="I84" s="239"/>
      <c r="J84" s="324">
        <f t="shared" si="3"/>
        <v>0.29477083333333337</v>
      </c>
      <c r="K84" s="325">
        <f>G84/G172</f>
        <v>5.661832773195641E-06</v>
      </c>
    </row>
    <row r="85" spans="1:11" ht="17.25" customHeight="1">
      <c r="A85" s="146"/>
      <c r="B85" s="30" t="s">
        <v>286</v>
      </c>
      <c r="C85" s="33"/>
      <c r="D85" s="326"/>
      <c r="E85" s="95" t="s">
        <v>391</v>
      </c>
      <c r="F85" s="76">
        <v>0</v>
      </c>
      <c r="G85" s="239">
        <v>165</v>
      </c>
      <c r="H85" s="239">
        <f>G85</f>
        <v>165</v>
      </c>
      <c r="I85" s="239"/>
      <c r="J85" s="324">
        <v>0</v>
      </c>
      <c r="K85" s="325">
        <f>G85/G172</f>
        <v>6.602603771130686E-06</v>
      </c>
    </row>
    <row r="86" spans="1:11" ht="20.25" customHeight="1">
      <c r="A86" s="314" t="s">
        <v>258</v>
      </c>
      <c r="B86" s="318" t="s">
        <v>926</v>
      </c>
      <c r="C86" s="316"/>
      <c r="D86" s="316">
        <v>80130</v>
      </c>
      <c r="E86" s="316"/>
      <c r="F86" s="312">
        <f>SUM(F87:F93)</f>
        <v>609110</v>
      </c>
      <c r="G86" s="313">
        <f>SUM(G87:G93)</f>
        <v>75581.44</v>
      </c>
      <c r="H86" s="313">
        <f>SUM(H87:H93)</f>
        <v>72633.33</v>
      </c>
      <c r="I86" s="313">
        <f>SUM(I87:I93)</f>
        <v>2948.11</v>
      </c>
      <c r="J86" s="331">
        <f t="shared" si="3"/>
        <v>0.12408504211062042</v>
      </c>
      <c r="K86" s="336">
        <f>G86/G172</f>
        <v>0.003024450307705986</v>
      </c>
    </row>
    <row r="87" spans="1:11" ht="23.25" customHeight="1">
      <c r="A87" s="146"/>
      <c r="B87" s="30" t="s">
        <v>412</v>
      </c>
      <c r="C87" s="33"/>
      <c r="D87" s="326"/>
      <c r="E87" s="95" t="s">
        <v>389</v>
      </c>
      <c r="F87" s="76">
        <v>23180</v>
      </c>
      <c r="G87" s="239">
        <v>18792.27</v>
      </c>
      <c r="H87" s="239">
        <f>G87</f>
        <v>18792.27</v>
      </c>
      <c r="I87" s="239"/>
      <c r="J87" s="324">
        <f t="shared" si="3"/>
        <v>0.8107105263157894</v>
      </c>
      <c r="K87" s="325">
        <f>G87/G172</f>
        <v>0.0007519873501218549</v>
      </c>
    </row>
    <row r="88" spans="1:11" ht="16.5" customHeight="1">
      <c r="A88" s="146"/>
      <c r="B88" s="30" t="s">
        <v>263</v>
      </c>
      <c r="C88" s="33"/>
      <c r="D88" s="326"/>
      <c r="E88" s="95" t="s">
        <v>390</v>
      </c>
      <c r="F88" s="76">
        <v>53128</v>
      </c>
      <c r="G88" s="239">
        <v>48559.68</v>
      </c>
      <c r="H88" s="239">
        <f>G88</f>
        <v>48559.68</v>
      </c>
      <c r="I88" s="239"/>
      <c r="J88" s="324">
        <f t="shared" si="3"/>
        <v>0.9140129498569493</v>
      </c>
      <c r="K88" s="325">
        <f>G88/G172</f>
        <v>0.0019431534926842384</v>
      </c>
    </row>
    <row r="89" spans="1:11" ht="16.5" customHeight="1">
      <c r="A89" s="146"/>
      <c r="B89" s="30" t="s">
        <v>22</v>
      </c>
      <c r="C89" s="33"/>
      <c r="D89" s="326"/>
      <c r="E89" s="95" t="s">
        <v>21</v>
      </c>
      <c r="F89" s="76">
        <v>249</v>
      </c>
      <c r="G89" s="239">
        <v>2948.11</v>
      </c>
      <c r="H89" s="239"/>
      <c r="I89" s="239">
        <f>G89</f>
        <v>2948.11</v>
      </c>
      <c r="J89" s="324">
        <f t="shared" si="3"/>
        <v>11.83979919678715</v>
      </c>
      <c r="K89" s="325">
        <f>G89/G172</f>
        <v>0.00011797092244671568</v>
      </c>
    </row>
    <row r="90" spans="1:11" ht="17.25" customHeight="1">
      <c r="A90" s="146"/>
      <c r="B90" s="30" t="s">
        <v>257</v>
      </c>
      <c r="C90" s="33"/>
      <c r="D90" s="326"/>
      <c r="E90" s="95" t="s">
        <v>387</v>
      </c>
      <c r="F90" s="76">
        <v>468</v>
      </c>
      <c r="G90" s="239">
        <v>216.22</v>
      </c>
      <c r="H90" s="239">
        <f>G90</f>
        <v>216.22</v>
      </c>
      <c r="I90" s="239"/>
      <c r="J90" s="324">
        <f t="shared" si="3"/>
        <v>0.462008547008547</v>
      </c>
      <c r="K90" s="325">
        <f>G90/G172</f>
        <v>8.652212044811375E-06</v>
      </c>
    </row>
    <row r="91" spans="1:11" ht="15.75" customHeight="1">
      <c r="A91" s="146"/>
      <c r="B91" s="30" t="s">
        <v>286</v>
      </c>
      <c r="C91" s="33"/>
      <c r="D91" s="326"/>
      <c r="E91" s="95" t="s">
        <v>391</v>
      </c>
      <c r="F91" s="76">
        <v>14161</v>
      </c>
      <c r="G91" s="239">
        <v>5065.16</v>
      </c>
      <c r="H91" s="239">
        <f>G91</f>
        <v>5065.16</v>
      </c>
      <c r="I91" s="239"/>
      <c r="J91" s="324">
        <f t="shared" si="3"/>
        <v>0.35768377939411056</v>
      </c>
      <c r="K91" s="325">
        <f>G91/G172</f>
        <v>0.00020268633040836548</v>
      </c>
    </row>
    <row r="92" spans="1:11" ht="21.75" customHeight="1">
      <c r="A92" s="146"/>
      <c r="B92" s="30" t="s">
        <v>356</v>
      </c>
      <c r="C92" s="95"/>
      <c r="D92" s="95"/>
      <c r="E92" s="95" t="s">
        <v>424</v>
      </c>
      <c r="F92" s="76">
        <v>416262</v>
      </c>
      <c r="G92" s="239">
        <v>0</v>
      </c>
      <c r="H92" s="239"/>
      <c r="I92" s="239">
        <f>G92</f>
        <v>0</v>
      </c>
      <c r="J92" s="324">
        <f t="shared" si="3"/>
        <v>0</v>
      </c>
      <c r="K92" s="325">
        <f>G92/G172</f>
        <v>0</v>
      </c>
    </row>
    <row r="93" spans="1:11" ht="22.5" customHeight="1">
      <c r="A93" s="146"/>
      <c r="B93" s="30" t="s">
        <v>420</v>
      </c>
      <c r="C93" s="95"/>
      <c r="D93" s="95"/>
      <c r="E93" s="33">
        <v>6260</v>
      </c>
      <c r="F93" s="76">
        <v>101662</v>
      </c>
      <c r="G93" s="239">
        <v>0</v>
      </c>
      <c r="H93" s="239"/>
      <c r="I93" s="239">
        <f>G93</f>
        <v>0</v>
      </c>
      <c r="J93" s="324">
        <f t="shared" si="3"/>
        <v>0</v>
      </c>
      <c r="K93" s="325">
        <f>G93/G172</f>
        <v>0</v>
      </c>
    </row>
    <row r="94" spans="1:11" ht="21.75" customHeight="1">
      <c r="A94" s="314" t="s">
        <v>295</v>
      </c>
      <c r="B94" s="318" t="s">
        <v>354</v>
      </c>
      <c r="C94" s="316"/>
      <c r="D94" s="316">
        <v>80148</v>
      </c>
      <c r="E94" s="317"/>
      <c r="F94" s="312">
        <f>SUM(F95:F95)</f>
        <v>9000</v>
      </c>
      <c r="G94" s="313">
        <f>SUM(G95:G95)</f>
        <v>4386.95</v>
      </c>
      <c r="H94" s="313">
        <f>SUM(H95:H95)</f>
        <v>4386.95</v>
      </c>
      <c r="I94" s="313">
        <f>SUM(I95:I95)</f>
        <v>0</v>
      </c>
      <c r="J94" s="331">
        <f t="shared" si="3"/>
        <v>0.48743888888888887</v>
      </c>
      <c r="K94" s="336">
        <f>G94/G172</f>
        <v>0.0001755472279621925</v>
      </c>
    </row>
    <row r="95" spans="1:11" ht="15.75" customHeight="1">
      <c r="A95" s="146"/>
      <c r="B95" s="30" t="s">
        <v>263</v>
      </c>
      <c r="C95" s="33"/>
      <c r="D95" s="33"/>
      <c r="E95" s="95" t="s">
        <v>390</v>
      </c>
      <c r="F95" s="76">
        <v>9000</v>
      </c>
      <c r="G95" s="239">
        <v>4386.95</v>
      </c>
      <c r="H95" s="239">
        <f>G95</f>
        <v>4386.95</v>
      </c>
      <c r="I95" s="239"/>
      <c r="J95" s="324">
        <f t="shared" si="3"/>
        <v>0.48743888888888887</v>
      </c>
      <c r="K95" s="325">
        <f>G95/G172</f>
        <v>0.0001755472279621925</v>
      </c>
    </row>
    <row r="96" spans="1:11" ht="21" customHeight="1">
      <c r="A96" s="314" t="s">
        <v>296</v>
      </c>
      <c r="B96" s="319" t="s">
        <v>851</v>
      </c>
      <c r="C96" s="320"/>
      <c r="D96" s="320">
        <v>80195</v>
      </c>
      <c r="E96" s="320"/>
      <c r="F96" s="321">
        <f>SUM(F97:F104)</f>
        <v>2598831</v>
      </c>
      <c r="G96" s="322">
        <f>SUM(G97:G104)</f>
        <v>100098</v>
      </c>
      <c r="H96" s="322">
        <f>SUM(H97:H104)</f>
        <v>100098</v>
      </c>
      <c r="I96" s="322">
        <f>SUM(I97:I104)</f>
        <v>0</v>
      </c>
      <c r="J96" s="343">
        <f t="shared" si="3"/>
        <v>0.03851654840195457</v>
      </c>
      <c r="K96" s="344">
        <f>G96/G172</f>
        <v>0.004005499589591754</v>
      </c>
    </row>
    <row r="97" spans="1:11" ht="21" customHeight="1">
      <c r="A97" s="146"/>
      <c r="B97" s="30" t="s">
        <v>412</v>
      </c>
      <c r="C97" s="33"/>
      <c r="D97" s="33"/>
      <c r="E97" s="95" t="s">
        <v>389</v>
      </c>
      <c r="F97" s="76">
        <v>40000</v>
      </c>
      <c r="G97" s="239">
        <v>22766.71</v>
      </c>
      <c r="H97" s="239">
        <f>G97</f>
        <v>22766.71</v>
      </c>
      <c r="I97" s="239"/>
      <c r="J97" s="324">
        <f t="shared" si="3"/>
        <v>0.56916775</v>
      </c>
      <c r="K97" s="325">
        <f>G97/G172</f>
        <v>0.0009110276684984163</v>
      </c>
    </row>
    <row r="98" spans="1:11" ht="15" customHeight="1">
      <c r="A98" s="146"/>
      <c r="B98" s="30" t="s">
        <v>263</v>
      </c>
      <c r="C98" s="33"/>
      <c r="D98" s="33"/>
      <c r="E98" s="95" t="s">
        <v>390</v>
      </c>
      <c r="F98" s="76">
        <v>50000</v>
      </c>
      <c r="G98" s="239">
        <v>20792.49</v>
      </c>
      <c r="H98" s="239">
        <f>G98</f>
        <v>20792.49</v>
      </c>
      <c r="I98" s="239"/>
      <c r="J98" s="324">
        <f t="shared" si="3"/>
        <v>0.41584980000000005</v>
      </c>
      <c r="K98" s="325">
        <f>G98/G172</f>
        <v>0.0008320277144557398</v>
      </c>
    </row>
    <row r="99" spans="1:11" ht="16.5" customHeight="1">
      <c r="A99" s="146"/>
      <c r="B99" s="30" t="s">
        <v>257</v>
      </c>
      <c r="C99" s="33"/>
      <c r="D99" s="326"/>
      <c r="E99" s="95" t="s">
        <v>387</v>
      </c>
      <c r="F99" s="76">
        <v>700</v>
      </c>
      <c r="G99" s="239">
        <v>766.5</v>
      </c>
      <c r="H99" s="239">
        <f aca="true" t="shared" si="4" ref="H99:H104">G99</f>
        <v>766.5</v>
      </c>
      <c r="I99" s="239"/>
      <c r="J99" s="324">
        <f t="shared" si="3"/>
        <v>1.095</v>
      </c>
      <c r="K99" s="325">
        <f>G99/G172</f>
        <v>3.067209570043437E-05</v>
      </c>
    </row>
    <row r="100" spans="1:11" ht="17.25" customHeight="1">
      <c r="A100" s="146"/>
      <c r="B100" s="30" t="s">
        <v>286</v>
      </c>
      <c r="C100" s="33"/>
      <c r="D100" s="326"/>
      <c r="E100" s="95" t="s">
        <v>391</v>
      </c>
      <c r="F100" s="76">
        <v>6247</v>
      </c>
      <c r="G100" s="239">
        <v>5550.73</v>
      </c>
      <c r="H100" s="239">
        <f t="shared" si="4"/>
        <v>5550.73</v>
      </c>
      <c r="I100" s="239"/>
      <c r="J100" s="324">
        <f t="shared" si="3"/>
        <v>0.8885433007843764</v>
      </c>
      <c r="K100" s="325">
        <f>G100/G172</f>
        <v>0.0002221167929122923</v>
      </c>
    </row>
    <row r="101" spans="1:11" ht="46.5" customHeight="1">
      <c r="A101" s="146"/>
      <c r="B101" s="30" t="s">
        <v>267</v>
      </c>
      <c r="C101" s="33"/>
      <c r="D101" s="33"/>
      <c r="E101" s="95" t="s">
        <v>266</v>
      </c>
      <c r="F101" s="76">
        <v>83878</v>
      </c>
      <c r="G101" s="239">
        <v>42687.73</v>
      </c>
      <c r="H101" s="239">
        <f t="shared" si="4"/>
        <v>42687.73</v>
      </c>
      <c r="I101" s="239"/>
      <c r="J101" s="324">
        <f t="shared" si="3"/>
        <v>0.5089264169388875</v>
      </c>
      <c r="K101" s="325">
        <f>G101/G172</f>
        <v>0.0017081828307818699</v>
      </c>
    </row>
    <row r="102" spans="1:11" ht="45.75" customHeight="1">
      <c r="A102" s="146"/>
      <c r="B102" s="30" t="s">
        <v>267</v>
      </c>
      <c r="C102" s="33"/>
      <c r="D102" s="33"/>
      <c r="E102" s="95" t="s">
        <v>268</v>
      </c>
      <c r="F102" s="76">
        <v>14802</v>
      </c>
      <c r="G102" s="239">
        <v>7533.84</v>
      </c>
      <c r="H102" s="239">
        <f t="shared" si="4"/>
        <v>7533.84</v>
      </c>
      <c r="I102" s="239"/>
      <c r="J102" s="324">
        <f t="shared" si="3"/>
        <v>0.5089744629104175</v>
      </c>
      <c r="K102" s="325">
        <f>G102/G172</f>
        <v>0.00030147248724300127</v>
      </c>
    </row>
    <row r="103" spans="1:11" ht="24.75" customHeight="1">
      <c r="A103" s="146"/>
      <c r="B103" s="30" t="s">
        <v>356</v>
      </c>
      <c r="C103" s="33"/>
      <c r="D103" s="33"/>
      <c r="E103" s="95" t="s">
        <v>424</v>
      </c>
      <c r="F103" s="76">
        <v>1969204</v>
      </c>
      <c r="G103" s="239">
        <v>0</v>
      </c>
      <c r="H103" s="239">
        <f t="shared" si="4"/>
        <v>0</v>
      </c>
      <c r="I103" s="239"/>
      <c r="J103" s="324">
        <f t="shared" si="3"/>
        <v>0</v>
      </c>
      <c r="K103" s="325">
        <f>G103/G172</f>
        <v>0</v>
      </c>
    </row>
    <row r="104" spans="1:11" ht="36" customHeight="1">
      <c r="A104" s="146"/>
      <c r="B104" s="30" t="s">
        <v>420</v>
      </c>
      <c r="C104" s="33"/>
      <c r="D104" s="33"/>
      <c r="E104" s="95" t="s">
        <v>272</v>
      </c>
      <c r="F104" s="76">
        <v>434000</v>
      </c>
      <c r="G104" s="239">
        <v>0</v>
      </c>
      <c r="H104" s="239">
        <f t="shared" si="4"/>
        <v>0</v>
      </c>
      <c r="I104" s="239"/>
      <c r="J104" s="324">
        <f t="shared" si="3"/>
        <v>0</v>
      </c>
      <c r="K104" s="325">
        <f>G104/G172</f>
        <v>0</v>
      </c>
    </row>
    <row r="105" spans="1:11" s="6" customFormat="1" ht="20.25" customHeight="1">
      <c r="A105" s="285" t="s">
        <v>275</v>
      </c>
      <c r="B105" s="55" t="s">
        <v>294</v>
      </c>
      <c r="C105" s="62">
        <v>851</v>
      </c>
      <c r="D105" s="57"/>
      <c r="E105" s="59"/>
      <c r="F105" s="156">
        <f>F106+F109+F111</f>
        <v>3092425</v>
      </c>
      <c r="G105" s="236">
        <f>G106+G109+G111</f>
        <v>1934262</v>
      </c>
      <c r="H105" s="236">
        <f>H106+H109+H111</f>
        <v>882493.28</v>
      </c>
      <c r="I105" s="236">
        <f>I106+I109+I111</f>
        <v>1051768.72</v>
      </c>
      <c r="J105" s="179">
        <f t="shared" si="3"/>
        <v>0.6254838840068878</v>
      </c>
      <c r="K105" s="286">
        <f>G105/G172</f>
        <v>0.0774010034882108</v>
      </c>
    </row>
    <row r="106" spans="1:11" ht="20.25" customHeight="1">
      <c r="A106" s="314" t="s">
        <v>255</v>
      </c>
      <c r="B106" s="318" t="s">
        <v>958</v>
      </c>
      <c r="C106" s="316"/>
      <c r="D106" s="316">
        <v>85111</v>
      </c>
      <c r="E106" s="317"/>
      <c r="F106" s="312">
        <f>F107+F108</f>
        <v>342396</v>
      </c>
      <c r="G106" s="313">
        <f>SUM(G107:G108)</f>
        <v>318695.72</v>
      </c>
      <c r="H106" s="313">
        <f>SUM(H107:H108)</f>
        <v>31500</v>
      </c>
      <c r="I106" s="313">
        <f>SUM(I107:I108)</f>
        <v>287195.72</v>
      </c>
      <c r="J106" s="331">
        <f t="shared" si="3"/>
        <v>0.9307810838911669</v>
      </c>
      <c r="K106" s="336">
        <f>G106/G172</f>
        <v>0.012752857955849751</v>
      </c>
    </row>
    <row r="107" spans="1:11" ht="21.75" customHeight="1">
      <c r="A107" s="146"/>
      <c r="B107" s="30" t="s">
        <v>412</v>
      </c>
      <c r="C107" s="33"/>
      <c r="D107" s="33"/>
      <c r="E107" s="95" t="s">
        <v>389</v>
      </c>
      <c r="F107" s="76">
        <v>55200</v>
      </c>
      <c r="G107" s="239">
        <v>31500</v>
      </c>
      <c r="H107" s="239">
        <f>G107</f>
        <v>31500</v>
      </c>
      <c r="I107" s="239"/>
      <c r="J107" s="324">
        <f t="shared" si="3"/>
        <v>0.5706521739130435</v>
      </c>
      <c r="K107" s="325">
        <f>G107/G172</f>
        <v>0.0012604970835794946</v>
      </c>
    </row>
    <row r="108" spans="1:11" ht="21" customHeight="1">
      <c r="A108" s="146"/>
      <c r="B108" s="30" t="s">
        <v>356</v>
      </c>
      <c r="C108" s="33"/>
      <c r="D108" s="33"/>
      <c r="E108" s="95" t="s">
        <v>424</v>
      </c>
      <c r="F108" s="76">
        <v>287196</v>
      </c>
      <c r="G108" s="239">
        <v>287195.72</v>
      </c>
      <c r="H108" s="239"/>
      <c r="I108" s="239">
        <f>G108</f>
        <v>287195.72</v>
      </c>
      <c r="J108" s="324">
        <f t="shared" si="3"/>
        <v>0.9999990250560592</v>
      </c>
      <c r="K108" s="325">
        <f>G108/G172</f>
        <v>0.011492360872270256</v>
      </c>
    </row>
    <row r="109" spans="1:11" ht="27" customHeight="1">
      <c r="A109" s="314" t="s">
        <v>258</v>
      </c>
      <c r="B109" s="318" t="s">
        <v>352</v>
      </c>
      <c r="C109" s="316"/>
      <c r="D109" s="316">
        <v>85156</v>
      </c>
      <c r="E109" s="318"/>
      <c r="F109" s="312">
        <f>F110</f>
        <v>1746462</v>
      </c>
      <c r="G109" s="313">
        <f>G110</f>
        <v>815360</v>
      </c>
      <c r="H109" s="313">
        <f>H110</f>
        <v>815360</v>
      </c>
      <c r="I109" s="313">
        <f>I110</f>
        <v>0</v>
      </c>
      <c r="J109" s="331">
        <f t="shared" si="3"/>
        <v>0.4668638653460539</v>
      </c>
      <c r="K109" s="336">
        <f>G109/G172</f>
        <v>0.03262726673229767</v>
      </c>
    </row>
    <row r="110" spans="1:11" ht="23.25" customHeight="1">
      <c r="A110" s="219"/>
      <c r="B110" s="30" t="s">
        <v>276</v>
      </c>
      <c r="C110" s="33"/>
      <c r="D110" s="33"/>
      <c r="E110" s="33">
        <v>2110</v>
      </c>
      <c r="F110" s="76">
        <v>1746462</v>
      </c>
      <c r="G110" s="239">
        <v>815360</v>
      </c>
      <c r="H110" s="239">
        <f>G110</f>
        <v>815360</v>
      </c>
      <c r="I110" s="239"/>
      <c r="J110" s="324">
        <f t="shared" si="3"/>
        <v>0.4668638653460539</v>
      </c>
      <c r="K110" s="325">
        <f>G110/G172</f>
        <v>0.03262726673229767</v>
      </c>
    </row>
    <row r="111" spans="1:11" ht="21" customHeight="1">
      <c r="A111" s="314" t="s">
        <v>293</v>
      </c>
      <c r="B111" s="318" t="s">
        <v>851</v>
      </c>
      <c r="C111" s="316"/>
      <c r="D111" s="316">
        <v>85195</v>
      </c>
      <c r="E111" s="316"/>
      <c r="F111" s="312">
        <f>SUM(F112:F116)</f>
        <v>1003567</v>
      </c>
      <c r="G111" s="313">
        <f>SUM(G112:G116)</f>
        <v>800206.28</v>
      </c>
      <c r="H111" s="313">
        <f>SUM(H112:H116)</f>
        <v>35633.280000000006</v>
      </c>
      <c r="I111" s="313">
        <f>SUM(I112:I116)</f>
        <v>764573</v>
      </c>
      <c r="J111" s="331">
        <f>G111/F111</f>
        <v>0.7973620894270139</v>
      </c>
      <c r="K111" s="336">
        <f>G111/G172</f>
        <v>0.03202087880006338</v>
      </c>
    </row>
    <row r="112" spans="1:11" ht="21" customHeight="1">
      <c r="A112" s="219"/>
      <c r="B112" s="30" t="s">
        <v>260</v>
      </c>
      <c r="C112" s="95"/>
      <c r="D112" s="95"/>
      <c r="E112" s="95" t="s">
        <v>388</v>
      </c>
      <c r="F112" s="76">
        <v>0</v>
      </c>
      <c r="G112" s="239">
        <v>8.8</v>
      </c>
      <c r="H112" s="239">
        <f>G112</f>
        <v>8.8</v>
      </c>
      <c r="I112" s="239"/>
      <c r="J112" s="324">
        <v>0</v>
      </c>
      <c r="K112" s="325">
        <f>G112/G172</f>
        <v>3.521388677936366E-07</v>
      </c>
    </row>
    <row r="113" spans="1:11" ht="21" customHeight="1">
      <c r="A113" s="219"/>
      <c r="B113" s="30" t="s">
        <v>412</v>
      </c>
      <c r="C113" s="33"/>
      <c r="D113" s="33"/>
      <c r="E113" s="95" t="s">
        <v>389</v>
      </c>
      <c r="F113" s="76">
        <v>46927</v>
      </c>
      <c r="G113" s="239">
        <v>35195.58</v>
      </c>
      <c r="H113" s="239">
        <f>G113</f>
        <v>35195.58</v>
      </c>
      <c r="I113" s="239"/>
      <c r="J113" s="324">
        <f>G113/F113</f>
        <v>0.7500070321989474</v>
      </c>
      <c r="K113" s="325">
        <f>G113/G173</f>
        <v>0.007866505937939573</v>
      </c>
    </row>
    <row r="114" spans="1:11" ht="21" customHeight="1">
      <c r="A114" s="219"/>
      <c r="B114" s="30" t="s">
        <v>257</v>
      </c>
      <c r="C114" s="95"/>
      <c r="D114" s="95"/>
      <c r="E114" s="95" t="s">
        <v>387</v>
      </c>
      <c r="F114" s="76">
        <v>0</v>
      </c>
      <c r="G114" s="239">
        <v>428.9</v>
      </c>
      <c r="H114" s="239">
        <f>G114</f>
        <v>428.9</v>
      </c>
      <c r="I114" s="239"/>
      <c r="J114" s="324">
        <v>0</v>
      </c>
      <c r="K114" s="325">
        <f>G114/G173</f>
        <v>9.58627303991661E-05</v>
      </c>
    </row>
    <row r="115" spans="1:11" ht="36" customHeight="1">
      <c r="A115" s="219"/>
      <c r="B115" s="30" t="s">
        <v>420</v>
      </c>
      <c r="C115" s="33"/>
      <c r="D115" s="326"/>
      <c r="E115" s="95" t="s">
        <v>272</v>
      </c>
      <c r="F115" s="76">
        <v>756640</v>
      </c>
      <c r="G115" s="239">
        <v>664573</v>
      </c>
      <c r="H115" s="239"/>
      <c r="I115" s="239">
        <f>G115</f>
        <v>664573</v>
      </c>
      <c r="J115" s="324">
        <f>G115/F115</f>
        <v>0.8783212624233453</v>
      </c>
      <c r="K115" s="325">
        <f>G115/G172</f>
        <v>0.02659340724843414</v>
      </c>
    </row>
    <row r="116" spans="1:11" ht="26.25" customHeight="1">
      <c r="A116" s="219"/>
      <c r="B116" s="30" t="s">
        <v>345</v>
      </c>
      <c r="C116" s="33"/>
      <c r="D116" s="33"/>
      <c r="E116" s="95" t="s">
        <v>427</v>
      </c>
      <c r="F116" s="76">
        <v>200000</v>
      </c>
      <c r="G116" s="239">
        <v>100000</v>
      </c>
      <c r="H116" s="239"/>
      <c r="I116" s="239">
        <f>G116</f>
        <v>100000</v>
      </c>
      <c r="J116" s="324">
        <f>G116/F116</f>
        <v>0.5</v>
      </c>
      <c r="K116" s="325">
        <f>G116/G172</f>
        <v>0.004001578043109507</v>
      </c>
    </row>
    <row r="117" spans="1:11" ht="16.5" customHeight="1">
      <c r="A117" s="285" t="s">
        <v>277</v>
      </c>
      <c r="B117" s="55" t="s">
        <v>875</v>
      </c>
      <c r="C117" s="62">
        <v>852</v>
      </c>
      <c r="D117" s="62"/>
      <c r="E117" s="57"/>
      <c r="F117" s="163">
        <f>F118+F123+F127+F131+F133+F136+F138</f>
        <v>1997261</v>
      </c>
      <c r="G117" s="235">
        <f>G118+G123+G127+G131+G133+G136+G138</f>
        <v>1006512.61</v>
      </c>
      <c r="H117" s="235">
        <f>H118+H123+H127+H131+H133+H136+H138</f>
        <v>1006512.61</v>
      </c>
      <c r="I117" s="235">
        <f>I118+I123+I127+I131+I133+I136+I138</f>
        <v>0</v>
      </c>
      <c r="J117" s="179">
        <f t="shared" si="3"/>
        <v>0.503946459676527</v>
      </c>
      <c r="K117" s="286">
        <f>G117/G172</f>
        <v>0.04027638760288842</v>
      </c>
    </row>
    <row r="118" spans="1:11" ht="25.5" customHeight="1">
      <c r="A118" s="314" t="s">
        <v>255</v>
      </c>
      <c r="B118" s="318" t="s">
        <v>91</v>
      </c>
      <c r="C118" s="317"/>
      <c r="D118" s="317" t="s">
        <v>876</v>
      </c>
      <c r="E118" s="317"/>
      <c r="F118" s="312">
        <f>F119+F120+F121+F122</f>
        <v>447106</v>
      </c>
      <c r="G118" s="313">
        <f>G119+G120+G121+G122</f>
        <v>233259.83</v>
      </c>
      <c r="H118" s="313">
        <f>H119+H120+H121+H122</f>
        <v>233259.83</v>
      </c>
      <c r="I118" s="313">
        <f>I119+I120+I121+I122</f>
        <v>0</v>
      </c>
      <c r="J118" s="331">
        <f t="shared" si="3"/>
        <v>0.5217103550388498</v>
      </c>
      <c r="K118" s="336">
        <f>G118/G172</f>
        <v>0.009334074140674562</v>
      </c>
    </row>
    <row r="119" spans="1:11" ht="23.25" customHeight="1">
      <c r="A119" s="146"/>
      <c r="B119" s="30" t="s">
        <v>34</v>
      </c>
      <c r="C119" s="337"/>
      <c r="D119" s="337"/>
      <c r="E119" s="95" t="s">
        <v>35</v>
      </c>
      <c r="F119" s="76">
        <v>500</v>
      </c>
      <c r="G119" s="239">
        <v>0</v>
      </c>
      <c r="H119" s="239">
        <f>G119</f>
        <v>0</v>
      </c>
      <c r="I119" s="239"/>
      <c r="J119" s="324">
        <f t="shared" si="3"/>
        <v>0</v>
      </c>
      <c r="K119" s="325">
        <f>G119/G172</f>
        <v>0</v>
      </c>
    </row>
    <row r="120" spans="1:11" ht="15" customHeight="1">
      <c r="A120" s="146"/>
      <c r="B120" s="30" t="s">
        <v>257</v>
      </c>
      <c r="C120" s="95"/>
      <c r="D120" s="95"/>
      <c r="E120" s="95" t="s">
        <v>387</v>
      </c>
      <c r="F120" s="76">
        <v>200</v>
      </c>
      <c r="G120" s="239">
        <v>51.56</v>
      </c>
      <c r="H120" s="239">
        <f>G120</f>
        <v>51.56</v>
      </c>
      <c r="I120" s="239"/>
      <c r="J120" s="324">
        <f t="shared" si="3"/>
        <v>0.25780000000000003</v>
      </c>
      <c r="K120" s="325">
        <f>G120/G172</f>
        <v>2.0632136390272618E-06</v>
      </c>
    </row>
    <row r="121" spans="1:11" ht="15.75" customHeight="1">
      <c r="A121" s="146"/>
      <c r="B121" s="30" t="s">
        <v>279</v>
      </c>
      <c r="C121" s="95"/>
      <c r="D121" s="95"/>
      <c r="E121" s="95" t="s">
        <v>612</v>
      </c>
      <c r="F121" s="76">
        <v>1500</v>
      </c>
      <c r="G121" s="239">
        <v>1500</v>
      </c>
      <c r="H121" s="239">
        <f>G121</f>
        <v>1500</v>
      </c>
      <c r="I121" s="239"/>
      <c r="J121" s="324">
        <f t="shared" si="3"/>
        <v>1</v>
      </c>
      <c r="K121" s="325">
        <v>68</v>
      </c>
    </row>
    <row r="122" spans="1:11" ht="22.5" customHeight="1">
      <c r="A122" s="146"/>
      <c r="B122" s="30" t="s">
        <v>278</v>
      </c>
      <c r="C122" s="326"/>
      <c r="D122" s="33"/>
      <c r="E122" s="33">
        <v>2320</v>
      </c>
      <c r="F122" s="76">
        <v>444906</v>
      </c>
      <c r="G122" s="239">
        <v>231708.27</v>
      </c>
      <c r="H122" s="239">
        <f>G122</f>
        <v>231708.27</v>
      </c>
      <c r="I122" s="239"/>
      <c r="J122" s="324">
        <f t="shared" si="3"/>
        <v>0.520802753840137</v>
      </c>
      <c r="K122" s="325">
        <f>G122/G172</f>
        <v>0.009271987256388892</v>
      </c>
    </row>
    <row r="123" spans="1:11" ht="17.25" customHeight="1">
      <c r="A123" s="314" t="s">
        <v>258</v>
      </c>
      <c r="B123" s="318" t="s">
        <v>991</v>
      </c>
      <c r="C123" s="317"/>
      <c r="D123" s="317" t="s">
        <v>877</v>
      </c>
      <c r="E123" s="317"/>
      <c r="F123" s="312">
        <f>F124+F125+F126</f>
        <v>1048608</v>
      </c>
      <c r="G123" s="313">
        <f>G124+G125+G126</f>
        <v>551803.57</v>
      </c>
      <c r="H123" s="313">
        <f>H124+H125+H126</f>
        <v>551803.57</v>
      </c>
      <c r="I123" s="313">
        <f>I124+I125+I126</f>
        <v>0</v>
      </c>
      <c r="J123" s="331">
        <f t="shared" si="3"/>
        <v>0.5262248333028167</v>
      </c>
      <c r="K123" s="336">
        <f>G123/G172</f>
        <v>0.022080850498214392</v>
      </c>
    </row>
    <row r="124" spans="1:11" ht="15.75" customHeight="1">
      <c r="A124" s="219"/>
      <c r="B124" s="30" t="s">
        <v>263</v>
      </c>
      <c r="C124" s="95"/>
      <c r="D124" s="95"/>
      <c r="E124" s="95" t="s">
        <v>390</v>
      </c>
      <c r="F124" s="76">
        <v>703782</v>
      </c>
      <c r="G124" s="239">
        <v>361948.6</v>
      </c>
      <c r="H124" s="239">
        <f>G124</f>
        <v>361948.6</v>
      </c>
      <c r="I124" s="239"/>
      <c r="J124" s="324">
        <f t="shared" si="3"/>
        <v>0.5142907889090655</v>
      </c>
      <c r="K124" s="325">
        <f>G124/G172</f>
        <v>0.014483655704942254</v>
      </c>
    </row>
    <row r="125" spans="1:11" ht="13.5" customHeight="1">
      <c r="A125" s="219"/>
      <c r="B125" s="30" t="s">
        <v>257</v>
      </c>
      <c r="C125" s="95"/>
      <c r="D125" s="95"/>
      <c r="E125" s="95" t="s">
        <v>387</v>
      </c>
      <c r="F125" s="76">
        <v>400</v>
      </c>
      <c r="G125" s="239">
        <v>65.97</v>
      </c>
      <c r="H125" s="239">
        <f>G125</f>
        <v>65.97</v>
      </c>
      <c r="I125" s="239"/>
      <c r="J125" s="324">
        <f t="shared" si="3"/>
        <v>0.164925</v>
      </c>
      <c r="K125" s="325">
        <f>G125/G172</f>
        <v>2.6398410350393413E-06</v>
      </c>
    </row>
    <row r="126" spans="1:11" ht="15.75" customHeight="1">
      <c r="A126" s="219"/>
      <c r="B126" s="30" t="s">
        <v>279</v>
      </c>
      <c r="C126" s="33"/>
      <c r="D126" s="326"/>
      <c r="E126" s="33">
        <v>2130</v>
      </c>
      <c r="F126" s="76">
        <v>344426</v>
      </c>
      <c r="G126" s="239">
        <v>189789</v>
      </c>
      <c r="H126" s="239">
        <f>G126</f>
        <v>189789</v>
      </c>
      <c r="I126" s="239"/>
      <c r="J126" s="324">
        <f t="shared" si="3"/>
        <v>0.5510298293392485</v>
      </c>
      <c r="K126" s="325">
        <f>G126/G172</f>
        <v>0.0075945549522371016</v>
      </c>
    </row>
    <row r="127" spans="1:11" ht="18.75" customHeight="1">
      <c r="A127" s="314" t="s">
        <v>293</v>
      </c>
      <c r="B127" s="318" t="s">
        <v>92</v>
      </c>
      <c r="C127" s="317"/>
      <c r="D127" s="317" t="s">
        <v>882</v>
      </c>
      <c r="E127" s="317"/>
      <c r="F127" s="312">
        <f>SUM(F128:F130)</f>
        <v>75147</v>
      </c>
      <c r="G127" s="313">
        <f>SUM(G128:G130)</f>
        <v>30374.03</v>
      </c>
      <c r="H127" s="313">
        <f>SUM(H128:H130)</f>
        <v>30374.03</v>
      </c>
      <c r="I127" s="313">
        <f>SUM(I128:I130)</f>
        <v>0</v>
      </c>
      <c r="J127" s="331">
        <f t="shared" si="3"/>
        <v>0.40419484477091566</v>
      </c>
      <c r="K127" s="336">
        <f>G127/G172</f>
        <v>0.0012154405152874945</v>
      </c>
    </row>
    <row r="128" spans="1:11" ht="24" customHeight="1">
      <c r="A128" s="219"/>
      <c r="B128" s="30" t="s">
        <v>34</v>
      </c>
      <c r="C128" s="95"/>
      <c r="D128" s="95"/>
      <c r="E128" s="95" t="s">
        <v>35</v>
      </c>
      <c r="F128" s="76">
        <v>500</v>
      </c>
      <c r="G128" s="239">
        <v>141.55</v>
      </c>
      <c r="H128" s="239">
        <f>G128</f>
        <v>141.55</v>
      </c>
      <c r="I128" s="239"/>
      <c r="J128" s="324">
        <f t="shared" si="3"/>
        <v>0.2831</v>
      </c>
      <c r="K128" s="325">
        <f>G128/G172</f>
        <v>5.664233720021507E-06</v>
      </c>
    </row>
    <row r="129" spans="1:11" ht="24" customHeight="1">
      <c r="A129" s="219"/>
      <c r="B129" s="30" t="s">
        <v>543</v>
      </c>
      <c r="C129" s="95"/>
      <c r="D129" s="95"/>
      <c r="E129" s="95" t="s">
        <v>841</v>
      </c>
      <c r="F129" s="76">
        <v>48045</v>
      </c>
      <c r="G129" s="239">
        <v>7484.22</v>
      </c>
      <c r="H129" s="239">
        <f>G129</f>
        <v>7484.22</v>
      </c>
      <c r="I129" s="239"/>
      <c r="J129" s="324">
        <f t="shared" si="3"/>
        <v>0.1557752107399313</v>
      </c>
      <c r="K129" s="325">
        <f>G129/G172</f>
        <v>0.0002994869042180103</v>
      </c>
    </row>
    <row r="130" spans="1:11" ht="24" customHeight="1">
      <c r="A130" s="219"/>
      <c r="B130" s="30" t="s">
        <v>278</v>
      </c>
      <c r="C130" s="95"/>
      <c r="D130" s="95"/>
      <c r="E130" s="95" t="s">
        <v>948</v>
      </c>
      <c r="F130" s="76">
        <v>26602</v>
      </c>
      <c r="G130" s="239">
        <v>22748.26</v>
      </c>
      <c r="H130" s="239">
        <f>G130</f>
        <v>22748.26</v>
      </c>
      <c r="I130" s="239"/>
      <c r="J130" s="324">
        <f t="shared" si="3"/>
        <v>0.8551334486128862</v>
      </c>
      <c r="K130" s="325">
        <f>G130/G172</f>
        <v>0.0009102893773494625</v>
      </c>
    </row>
    <row r="131" spans="1:11" ht="24" customHeight="1">
      <c r="A131" s="314" t="s">
        <v>295</v>
      </c>
      <c r="B131" s="316" t="s">
        <v>428</v>
      </c>
      <c r="C131" s="320"/>
      <c r="D131" s="319">
        <v>85205</v>
      </c>
      <c r="E131" s="320"/>
      <c r="F131" s="321">
        <f>F132</f>
        <v>372000</v>
      </c>
      <c r="G131" s="322">
        <f>G132</f>
        <v>184690</v>
      </c>
      <c r="H131" s="322">
        <f>H132</f>
        <v>184690</v>
      </c>
      <c r="I131" s="322">
        <f>I132</f>
        <v>0</v>
      </c>
      <c r="J131" s="331">
        <f>G131/F131</f>
        <v>0.4964784946236559</v>
      </c>
      <c r="K131" s="336">
        <f>G131/G178</f>
        <v>0.2542368798338767</v>
      </c>
    </row>
    <row r="132" spans="1:11" ht="24" customHeight="1">
      <c r="A132" s="219"/>
      <c r="B132" s="30" t="s">
        <v>276</v>
      </c>
      <c r="C132" s="33"/>
      <c r="D132" s="326"/>
      <c r="E132" s="33">
        <v>2110</v>
      </c>
      <c r="F132" s="76">
        <v>372000</v>
      </c>
      <c r="G132" s="239">
        <v>184690</v>
      </c>
      <c r="H132" s="239">
        <f>G132</f>
        <v>184690</v>
      </c>
      <c r="I132" s="239"/>
      <c r="J132" s="324">
        <f>G132/F132</f>
        <v>0.4964784946236559</v>
      </c>
      <c r="K132" s="325">
        <f>G132/G178</f>
        <v>0.2542368798338767</v>
      </c>
    </row>
    <row r="133" spans="1:11" ht="16.5" customHeight="1">
      <c r="A133" s="314" t="s">
        <v>296</v>
      </c>
      <c r="B133" s="318" t="s">
        <v>453</v>
      </c>
      <c r="C133" s="317"/>
      <c r="D133" s="317" t="s">
        <v>878</v>
      </c>
      <c r="E133" s="317"/>
      <c r="F133" s="312">
        <f>F134+F135</f>
        <v>1800</v>
      </c>
      <c r="G133" s="313">
        <f>G134+G135</f>
        <v>1605.18</v>
      </c>
      <c r="H133" s="313">
        <f>H134+H135</f>
        <v>1605.18</v>
      </c>
      <c r="I133" s="313">
        <f>I134+I135</f>
        <v>0</v>
      </c>
      <c r="J133" s="331">
        <f t="shared" si="3"/>
        <v>0.8917666666666667</v>
      </c>
      <c r="K133" s="336">
        <f>G133/G172</f>
        <v>6.423253043238518E-05</v>
      </c>
    </row>
    <row r="134" spans="1:11" ht="13.5" customHeight="1">
      <c r="A134" s="219"/>
      <c r="B134" s="30" t="s">
        <v>257</v>
      </c>
      <c r="C134" s="95"/>
      <c r="D134" s="95"/>
      <c r="E134" s="95" t="s">
        <v>387</v>
      </c>
      <c r="F134" s="76">
        <v>300</v>
      </c>
      <c r="G134" s="239">
        <v>105.18</v>
      </c>
      <c r="H134" s="239">
        <f>G134</f>
        <v>105.18</v>
      </c>
      <c r="I134" s="239"/>
      <c r="J134" s="324">
        <f t="shared" si="3"/>
        <v>0.3506</v>
      </c>
      <c r="K134" s="325">
        <f>G134/G172</f>
        <v>4.208859785742579E-06</v>
      </c>
    </row>
    <row r="135" spans="1:11" ht="14.25" customHeight="1">
      <c r="A135" s="219"/>
      <c r="B135" s="30" t="s">
        <v>279</v>
      </c>
      <c r="C135" s="95"/>
      <c r="D135" s="95"/>
      <c r="E135" s="95" t="s">
        <v>612</v>
      </c>
      <c r="F135" s="76">
        <v>1500</v>
      </c>
      <c r="G135" s="239">
        <v>1500</v>
      </c>
      <c r="H135" s="239">
        <f>G135</f>
        <v>1500</v>
      </c>
      <c r="I135" s="239"/>
      <c r="J135" s="324">
        <f t="shared" si="3"/>
        <v>1</v>
      </c>
      <c r="K135" s="325">
        <f>G135/G172</f>
        <v>6.0023670646642595E-05</v>
      </c>
    </row>
    <row r="136" spans="1:11" ht="35.25" customHeight="1">
      <c r="A136" s="314" t="s">
        <v>606</v>
      </c>
      <c r="B136" s="318" t="s">
        <v>32</v>
      </c>
      <c r="C136" s="317"/>
      <c r="D136" s="317" t="s">
        <v>30</v>
      </c>
      <c r="E136" s="317"/>
      <c r="F136" s="312">
        <f>F137</f>
        <v>9000</v>
      </c>
      <c r="G136" s="313">
        <f>G137</f>
        <v>4780</v>
      </c>
      <c r="H136" s="313">
        <f>H137</f>
        <v>4780</v>
      </c>
      <c r="I136" s="313">
        <f>I137</f>
        <v>0</v>
      </c>
      <c r="J136" s="331">
        <f t="shared" si="3"/>
        <v>0.5311111111111111</v>
      </c>
      <c r="K136" s="336">
        <f>G136/G172</f>
        <v>0.00019127543046063442</v>
      </c>
    </row>
    <row r="137" spans="1:11" ht="17.25" customHeight="1">
      <c r="A137" s="290"/>
      <c r="B137" s="30" t="s">
        <v>286</v>
      </c>
      <c r="C137" s="323"/>
      <c r="D137" s="323"/>
      <c r="E137" s="323" t="s">
        <v>391</v>
      </c>
      <c r="F137" s="76">
        <v>9000</v>
      </c>
      <c r="G137" s="239">
        <v>4780</v>
      </c>
      <c r="H137" s="239">
        <f>G137</f>
        <v>4780</v>
      </c>
      <c r="I137" s="239"/>
      <c r="J137" s="324">
        <f t="shared" si="3"/>
        <v>0.5311111111111111</v>
      </c>
      <c r="K137" s="325">
        <f>G137/G172</f>
        <v>0.00019127543046063442</v>
      </c>
    </row>
    <row r="138" spans="1:11" ht="20.25" customHeight="1">
      <c r="A138" s="314" t="s">
        <v>355</v>
      </c>
      <c r="B138" s="319" t="s">
        <v>851</v>
      </c>
      <c r="C138" s="320"/>
      <c r="D138" s="319">
        <v>85295</v>
      </c>
      <c r="E138" s="320"/>
      <c r="F138" s="321">
        <f>SUM(F139:F139)</f>
        <v>43600</v>
      </c>
      <c r="G138" s="322">
        <f>SUM(G139:G139)</f>
        <v>0</v>
      </c>
      <c r="H138" s="322">
        <f>SUM(H139:H139)</f>
        <v>0</v>
      </c>
      <c r="I138" s="322">
        <f>SUM(I139:I139)</f>
        <v>0</v>
      </c>
      <c r="J138" s="331">
        <f t="shared" si="3"/>
        <v>0</v>
      </c>
      <c r="K138" s="336">
        <f>G138/G172</f>
        <v>0</v>
      </c>
    </row>
    <row r="139" spans="1:11" ht="45" customHeight="1">
      <c r="A139" s="290"/>
      <c r="B139" s="30" t="s">
        <v>271</v>
      </c>
      <c r="C139" s="323"/>
      <c r="D139" s="323"/>
      <c r="E139" s="323" t="s">
        <v>270</v>
      </c>
      <c r="F139" s="76">
        <v>43600</v>
      </c>
      <c r="G139" s="239">
        <v>0</v>
      </c>
      <c r="H139" s="239">
        <f>G139</f>
        <v>0</v>
      </c>
      <c r="I139" s="239"/>
      <c r="J139" s="324">
        <f t="shared" si="3"/>
        <v>0</v>
      </c>
      <c r="K139" s="325">
        <f>G139/G172</f>
        <v>0</v>
      </c>
    </row>
    <row r="140" spans="1:12" ht="29.25" customHeight="1">
      <c r="A140" s="285" t="s">
        <v>281</v>
      </c>
      <c r="B140" s="55" t="s">
        <v>879</v>
      </c>
      <c r="C140" s="58" t="s">
        <v>985</v>
      </c>
      <c r="D140" s="58"/>
      <c r="E140" s="59"/>
      <c r="F140" s="163">
        <f>F141+F143+F150</f>
        <v>3284497</v>
      </c>
      <c r="G140" s="235">
        <f>G141+G143+G150</f>
        <v>2127018.01</v>
      </c>
      <c r="H140" s="235">
        <f>H141+H143+H150</f>
        <v>2127018.01</v>
      </c>
      <c r="I140" s="235">
        <f>I141+I143+I150</f>
        <v>0</v>
      </c>
      <c r="J140" s="179">
        <f t="shared" si="3"/>
        <v>0.6475932266036473</v>
      </c>
      <c r="K140" s="286">
        <f>G140/G172</f>
        <v>0.08511428566114476</v>
      </c>
      <c r="L140" s="44"/>
    </row>
    <row r="141" spans="1:11" s="41" customFormat="1" ht="21" customHeight="1">
      <c r="A141" s="314" t="s">
        <v>255</v>
      </c>
      <c r="B141" s="318" t="s">
        <v>297</v>
      </c>
      <c r="C141" s="317"/>
      <c r="D141" s="317" t="s">
        <v>996</v>
      </c>
      <c r="E141" s="317"/>
      <c r="F141" s="312">
        <f>F142</f>
        <v>23385</v>
      </c>
      <c r="G141" s="313">
        <f>G142</f>
        <v>9674</v>
      </c>
      <c r="H141" s="313">
        <f>H142</f>
        <v>9674</v>
      </c>
      <c r="I141" s="313">
        <f>I142</f>
        <v>0</v>
      </c>
      <c r="J141" s="331">
        <f t="shared" si="3"/>
        <v>0.41368398546076546</v>
      </c>
      <c r="K141" s="336">
        <f>G141/G172</f>
        <v>0.00038711265989041364</v>
      </c>
    </row>
    <row r="142" spans="1:11" s="41" customFormat="1" ht="18.75" customHeight="1">
      <c r="A142" s="219"/>
      <c r="B142" s="30" t="s">
        <v>286</v>
      </c>
      <c r="C142" s="95"/>
      <c r="D142" s="95"/>
      <c r="E142" s="95" t="s">
        <v>391</v>
      </c>
      <c r="F142" s="338">
        <v>23385</v>
      </c>
      <c r="G142" s="339">
        <v>9674</v>
      </c>
      <c r="H142" s="339">
        <f>G142</f>
        <v>9674</v>
      </c>
      <c r="I142" s="339"/>
      <c r="J142" s="324">
        <f t="shared" si="3"/>
        <v>0.41368398546076546</v>
      </c>
      <c r="K142" s="325">
        <f>G142/G172</f>
        <v>0.00038711265989041364</v>
      </c>
    </row>
    <row r="143" spans="1:11" s="6" customFormat="1" ht="21" customHeight="1">
      <c r="A143" s="314" t="s">
        <v>258</v>
      </c>
      <c r="B143" s="340" t="s">
        <v>1025</v>
      </c>
      <c r="C143" s="317"/>
      <c r="D143" s="317" t="s">
        <v>1024</v>
      </c>
      <c r="E143" s="317"/>
      <c r="F143" s="312">
        <f>SUM(F144:F149)</f>
        <v>1093479</v>
      </c>
      <c r="G143" s="313">
        <f>SUM(G144:G149)</f>
        <v>770720.91</v>
      </c>
      <c r="H143" s="313">
        <f>SUM(H144:H149)</f>
        <v>770720.91</v>
      </c>
      <c r="I143" s="313">
        <f>SUM(I144:I149)</f>
        <v>0</v>
      </c>
      <c r="J143" s="331">
        <f t="shared" si="3"/>
        <v>0.7048337553807618</v>
      </c>
      <c r="K143" s="336">
        <f>G143/G172</f>
        <v>0.03084099870821378</v>
      </c>
    </row>
    <row r="144" spans="1:11" s="6" customFormat="1" ht="24" customHeight="1">
      <c r="A144" s="289"/>
      <c r="B144" s="30" t="s">
        <v>412</v>
      </c>
      <c r="C144" s="323"/>
      <c r="D144" s="323"/>
      <c r="E144" s="323" t="s">
        <v>389</v>
      </c>
      <c r="F144" s="174">
        <v>15070</v>
      </c>
      <c r="G144" s="245">
        <v>8552.13</v>
      </c>
      <c r="H144" s="245">
        <f aca="true" t="shared" si="5" ref="H144:H149">G144</f>
        <v>8552.13</v>
      </c>
      <c r="I144" s="245"/>
      <c r="J144" s="324">
        <f t="shared" si="3"/>
        <v>0.5674936960849369</v>
      </c>
      <c r="K144" s="325">
        <f>G144/G172</f>
        <v>0.000342220156298181</v>
      </c>
    </row>
    <row r="145" spans="1:11" s="6" customFormat="1" ht="15.75" customHeight="1">
      <c r="A145" s="289"/>
      <c r="B145" s="30" t="s">
        <v>257</v>
      </c>
      <c r="C145" s="323"/>
      <c r="D145" s="323"/>
      <c r="E145" s="323" t="s">
        <v>387</v>
      </c>
      <c r="F145" s="174">
        <v>100</v>
      </c>
      <c r="G145" s="245">
        <v>373.89</v>
      </c>
      <c r="H145" s="245">
        <f t="shared" si="5"/>
        <v>373.89</v>
      </c>
      <c r="I145" s="245"/>
      <c r="J145" s="324">
        <f t="shared" si="3"/>
        <v>3.7388999999999997</v>
      </c>
      <c r="K145" s="325">
        <f>G145/G172</f>
        <v>1.4961500145382134E-05</v>
      </c>
    </row>
    <row r="146" spans="1:11" ht="15" customHeight="1">
      <c r="A146" s="219"/>
      <c r="B146" s="30" t="s">
        <v>286</v>
      </c>
      <c r="C146" s="95"/>
      <c r="D146" s="95"/>
      <c r="E146" s="95" t="s">
        <v>391</v>
      </c>
      <c r="F146" s="76">
        <v>0</v>
      </c>
      <c r="G146" s="239">
        <v>2287.93</v>
      </c>
      <c r="H146" s="245">
        <f t="shared" si="5"/>
        <v>2287.93</v>
      </c>
      <c r="I146" s="239"/>
      <c r="J146" s="324">
        <v>0</v>
      </c>
      <c r="K146" s="325">
        <f>G146/G172</f>
        <v>9.155330452171532E-05</v>
      </c>
    </row>
    <row r="147" spans="1:11" ht="21.75" customHeight="1">
      <c r="A147" s="219"/>
      <c r="B147" s="30" t="s">
        <v>431</v>
      </c>
      <c r="C147" s="95"/>
      <c r="D147" s="95"/>
      <c r="E147" s="95" t="s">
        <v>429</v>
      </c>
      <c r="F147" s="76">
        <v>551851</v>
      </c>
      <c r="G147" s="239">
        <v>464790.66</v>
      </c>
      <c r="H147" s="245">
        <f t="shared" si="5"/>
        <v>464790.66</v>
      </c>
      <c r="I147" s="239"/>
      <c r="J147" s="324">
        <f t="shared" si="3"/>
        <v>0.8422394088259331</v>
      </c>
      <c r="K147" s="325">
        <f>G147/G172</f>
        <v>0.018598960996983757</v>
      </c>
    </row>
    <row r="148" spans="1:11" ht="21.75" customHeight="1">
      <c r="A148" s="219"/>
      <c r="B148" s="30" t="s">
        <v>431</v>
      </c>
      <c r="C148" s="95"/>
      <c r="D148" s="95"/>
      <c r="E148" s="95" t="s">
        <v>430</v>
      </c>
      <c r="F148" s="76">
        <v>87058</v>
      </c>
      <c r="G148" s="239">
        <v>72716.3</v>
      </c>
      <c r="H148" s="245">
        <f t="shared" si="5"/>
        <v>72716.3</v>
      </c>
      <c r="I148" s="239"/>
      <c r="J148" s="324">
        <f t="shared" si="3"/>
        <v>0.8352626984309311</v>
      </c>
      <c r="K148" s="325">
        <f>G148/G172</f>
        <v>0.002909799494561638</v>
      </c>
    </row>
    <row r="149" spans="1:11" s="6" customFormat="1" ht="56.25" customHeight="1">
      <c r="A149" s="146"/>
      <c r="B149" s="30" t="s">
        <v>240</v>
      </c>
      <c r="C149" s="33"/>
      <c r="D149" s="33"/>
      <c r="E149" s="33">
        <v>2690</v>
      </c>
      <c r="F149" s="76">
        <v>439400</v>
      </c>
      <c r="G149" s="239">
        <v>222000</v>
      </c>
      <c r="H149" s="245">
        <f t="shared" si="5"/>
        <v>222000</v>
      </c>
      <c r="I149" s="239"/>
      <c r="J149" s="324">
        <f t="shared" si="3"/>
        <v>0.5052344105598543</v>
      </c>
      <c r="K149" s="325">
        <f>G149/G172</f>
        <v>0.008883503255703104</v>
      </c>
    </row>
    <row r="150" spans="1:11" s="6" customFormat="1" ht="20.25" customHeight="1">
      <c r="A150" s="314" t="s">
        <v>293</v>
      </c>
      <c r="B150" s="319" t="s">
        <v>851</v>
      </c>
      <c r="C150" s="320"/>
      <c r="D150" s="319">
        <v>85395</v>
      </c>
      <c r="E150" s="320"/>
      <c r="F150" s="321">
        <f>SUM(F151:F153)</f>
        <v>2167633</v>
      </c>
      <c r="G150" s="322">
        <f>SUM(G151:G153)</f>
        <v>1346623.0999999999</v>
      </c>
      <c r="H150" s="322">
        <f>SUM(H151:H153)</f>
        <v>1346623.0999999999</v>
      </c>
      <c r="I150" s="322">
        <f>SUM(I151:I153)</f>
        <v>0</v>
      </c>
      <c r="J150" s="343">
        <f t="shared" si="3"/>
        <v>0.6212412802351689</v>
      </c>
      <c r="K150" s="344">
        <f>G150/G172</f>
        <v>0.053886174293040566</v>
      </c>
    </row>
    <row r="151" spans="1:11" s="6" customFormat="1" ht="23.25" customHeight="1">
      <c r="A151" s="146"/>
      <c r="B151" s="30" t="s">
        <v>257</v>
      </c>
      <c r="C151" s="323"/>
      <c r="D151" s="323"/>
      <c r="E151" s="323" t="s">
        <v>387</v>
      </c>
      <c r="F151" s="76">
        <v>0</v>
      </c>
      <c r="G151" s="239">
        <v>509.7</v>
      </c>
      <c r="H151" s="245">
        <f>G151</f>
        <v>509.7</v>
      </c>
      <c r="I151" s="239"/>
      <c r="J151" s="324">
        <v>0</v>
      </c>
      <c r="K151" s="325">
        <f>G151/G172</f>
        <v>2.0396043285729153E-05</v>
      </c>
    </row>
    <row r="152" spans="1:11" s="6" customFormat="1" ht="36" customHeight="1">
      <c r="A152" s="146"/>
      <c r="B152" s="30" t="s">
        <v>431</v>
      </c>
      <c r="C152" s="95"/>
      <c r="D152" s="95"/>
      <c r="E152" s="95" t="s">
        <v>429</v>
      </c>
      <c r="F152" s="76">
        <v>1878458</v>
      </c>
      <c r="G152" s="239">
        <v>1199169.93</v>
      </c>
      <c r="H152" s="245">
        <f>G152</f>
        <v>1199169.93</v>
      </c>
      <c r="I152" s="239"/>
      <c r="J152" s="324">
        <f>G152/F152</f>
        <v>0.6383799531317708</v>
      </c>
      <c r="K152" s="325">
        <f>G152/G172</f>
        <v>0.04798572061845163</v>
      </c>
    </row>
    <row r="153" spans="1:11" s="6" customFormat="1" ht="33" customHeight="1">
      <c r="A153" s="146"/>
      <c r="B153" s="30" t="s">
        <v>431</v>
      </c>
      <c r="C153" s="95"/>
      <c r="D153" s="95"/>
      <c r="E153" s="95" t="s">
        <v>430</v>
      </c>
      <c r="F153" s="76">
        <v>289175</v>
      </c>
      <c r="G153" s="239">
        <v>146943.47</v>
      </c>
      <c r="H153" s="245">
        <f>G153</f>
        <v>146943.47</v>
      </c>
      <c r="I153" s="239"/>
      <c r="J153" s="324">
        <f t="shared" si="3"/>
        <v>0.5081472118959108</v>
      </c>
      <c r="K153" s="325">
        <f>G153/G172</f>
        <v>0.005880057631303205</v>
      </c>
    </row>
    <row r="154" spans="1:11" s="6" customFormat="1" ht="25.5" customHeight="1">
      <c r="A154" s="285" t="s">
        <v>282</v>
      </c>
      <c r="B154" s="55" t="s">
        <v>342</v>
      </c>
      <c r="C154" s="58" t="s">
        <v>1027</v>
      </c>
      <c r="D154" s="60"/>
      <c r="E154" s="61"/>
      <c r="F154" s="163">
        <f>F155+F160+F163+F166</f>
        <v>234639</v>
      </c>
      <c r="G154" s="235">
        <f>G155+G160+G163+G166</f>
        <v>101892.38</v>
      </c>
      <c r="H154" s="235">
        <f>H155+H160+H163+H166</f>
        <v>40016.880000000005</v>
      </c>
      <c r="I154" s="235">
        <f>I155+I160+I163+I166</f>
        <v>61875.5</v>
      </c>
      <c r="J154" s="179">
        <f t="shared" si="3"/>
        <v>0.4342516802407102</v>
      </c>
      <c r="K154" s="286">
        <f>G154/G172</f>
        <v>0.004077303105681702</v>
      </c>
    </row>
    <row r="155" spans="1:11" s="6" customFormat="1" ht="24" customHeight="1">
      <c r="A155" s="314" t="s">
        <v>255</v>
      </c>
      <c r="B155" s="318" t="s">
        <v>1030</v>
      </c>
      <c r="C155" s="317"/>
      <c r="D155" s="317" t="s">
        <v>1029</v>
      </c>
      <c r="E155" s="317"/>
      <c r="F155" s="312">
        <f>SUM(F156:F159)</f>
        <v>48057</v>
      </c>
      <c r="G155" s="313">
        <f>SUM(G156:G159)</f>
        <v>31467.97</v>
      </c>
      <c r="H155" s="313">
        <f>SUM(H156:H159)</f>
        <v>31467.97</v>
      </c>
      <c r="I155" s="313">
        <f>SUM(I156:I159)</f>
        <v>0</v>
      </c>
      <c r="J155" s="331">
        <f aca="true" t="shared" si="6" ref="J155:J172">G155/F155</f>
        <v>0.6548051272447303</v>
      </c>
      <c r="K155" s="336">
        <f>G155/G172</f>
        <v>0.0012592153781322867</v>
      </c>
    </row>
    <row r="156" spans="1:11" ht="25.5" customHeight="1">
      <c r="A156" s="219"/>
      <c r="B156" s="30" t="s">
        <v>62</v>
      </c>
      <c r="C156" s="95"/>
      <c r="D156" s="95"/>
      <c r="E156" s="95" t="s">
        <v>35</v>
      </c>
      <c r="F156" s="76">
        <v>30857</v>
      </c>
      <c r="G156" s="239">
        <v>27914.2</v>
      </c>
      <c r="H156" s="239">
        <f>G156</f>
        <v>27914.2</v>
      </c>
      <c r="I156" s="239"/>
      <c r="J156" s="324">
        <f t="shared" si="6"/>
        <v>0.9046310399585183</v>
      </c>
      <c r="K156" s="325">
        <f>G156/G172</f>
        <v>0.0011170084981096738</v>
      </c>
    </row>
    <row r="157" spans="1:11" ht="21.75" customHeight="1">
      <c r="A157" s="219"/>
      <c r="B157" s="30" t="s">
        <v>412</v>
      </c>
      <c r="C157" s="95"/>
      <c r="D157" s="95"/>
      <c r="E157" s="323" t="s">
        <v>389</v>
      </c>
      <c r="F157" s="174">
        <v>15000</v>
      </c>
      <c r="G157" s="245">
        <v>3408</v>
      </c>
      <c r="H157" s="239">
        <f>G157</f>
        <v>3408</v>
      </c>
      <c r="I157" s="245"/>
      <c r="J157" s="324">
        <f t="shared" si="6"/>
        <v>0.2272</v>
      </c>
      <c r="K157" s="325">
        <f>G157/G172</f>
        <v>0.00013637377970917197</v>
      </c>
    </row>
    <row r="158" spans="1:11" ht="17.25" customHeight="1">
      <c r="A158" s="219"/>
      <c r="B158" s="30" t="s">
        <v>257</v>
      </c>
      <c r="C158" s="95"/>
      <c r="D158" s="95"/>
      <c r="E158" s="95" t="s">
        <v>387</v>
      </c>
      <c r="F158" s="174">
        <v>700</v>
      </c>
      <c r="G158" s="245">
        <v>145.77</v>
      </c>
      <c r="H158" s="239">
        <f>G158</f>
        <v>145.77</v>
      </c>
      <c r="I158" s="245"/>
      <c r="J158" s="324">
        <f t="shared" si="6"/>
        <v>0.20824285714285715</v>
      </c>
      <c r="K158" s="325">
        <f>G158/G172</f>
        <v>5.833100313440728E-06</v>
      </c>
    </row>
    <row r="159" spans="1:11" ht="16.5" customHeight="1">
      <c r="A159" s="219"/>
      <c r="B159" s="30" t="s">
        <v>286</v>
      </c>
      <c r="C159" s="95"/>
      <c r="D159" s="95"/>
      <c r="E159" s="95" t="s">
        <v>391</v>
      </c>
      <c r="F159" s="174">
        <v>1500</v>
      </c>
      <c r="G159" s="245">
        <v>0</v>
      </c>
      <c r="H159" s="239">
        <f>G159</f>
        <v>0</v>
      </c>
      <c r="I159" s="245"/>
      <c r="J159" s="324">
        <f t="shared" si="6"/>
        <v>0</v>
      </c>
      <c r="K159" s="325">
        <f>G159/G172</f>
        <v>0</v>
      </c>
    </row>
    <row r="160" spans="1:11" ht="25.5" customHeight="1">
      <c r="A160" s="314" t="s">
        <v>258</v>
      </c>
      <c r="B160" s="318" t="s">
        <v>405</v>
      </c>
      <c r="C160" s="317"/>
      <c r="D160" s="317" t="s">
        <v>1031</v>
      </c>
      <c r="E160" s="317"/>
      <c r="F160" s="312">
        <f>SUM(F161:F162)</f>
        <v>61925</v>
      </c>
      <c r="G160" s="313">
        <f>SUM(G161:G162)</f>
        <v>61924.37</v>
      </c>
      <c r="H160" s="313">
        <f>SUM(H161:H162)</f>
        <v>48.87</v>
      </c>
      <c r="I160" s="313">
        <f>SUM(I161:I162)</f>
        <v>61875.5</v>
      </c>
      <c r="J160" s="331">
        <f t="shared" si="6"/>
        <v>0.9999898264029068</v>
      </c>
      <c r="K160" s="336">
        <f>G160/G172</f>
        <v>0.0024779519932538905</v>
      </c>
    </row>
    <row r="161" spans="1:11" ht="18" customHeight="1">
      <c r="A161" s="219"/>
      <c r="B161" s="56" t="s">
        <v>257</v>
      </c>
      <c r="C161" s="333"/>
      <c r="D161" s="333"/>
      <c r="E161" s="333" t="s">
        <v>387</v>
      </c>
      <c r="F161" s="176">
        <v>50</v>
      </c>
      <c r="G161" s="249">
        <v>48.87</v>
      </c>
      <c r="H161" s="249">
        <f>G161</f>
        <v>48.87</v>
      </c>
      <c r="I161" s="249"/>
      <c r="J161" s="334">
        <f t="shared" si="6"/>
        <v>0.9773999999999999</v>
      </c>
      <c r="K161" s="335">
        <f>G161/G172</f>
        <v>1.9555711896676157E-06</v>
      </c>
    </row>
    <row r="162" spans="1:11" ht="39" customHeight="1">
      <c r="A162" s="219"/>
      <c r="B162" s="30" t="s">
        <v>420</v>
      </c>
      <c r="C162" s="33"/>
      <c r="D162" s="326"/>
      <c r="E162" s="95" t="s">
        <v>272</v>
      </c>
      <c r="F162" s="176">
        <v>61875</v>
      </c>
      <c r="G162" s="249">
        <v>61875.5</v>
      </c>
      <c r="H162" s="249"/>
      <c r="I162" s="249">
        <f>G162</f>
        <v>61875.5</v>
      </c>
      <c r="J162" s="334">
        <f t="shared" si="6"/>
        <v>1.000008080808081</v>
      </c>
      <c r="K162" s="335">
        <f>G162/G172</f>
        <v>0.002475996422064223</v>
      </c>
    </row>
    <row r="163" spans="1:11" ht="21" customHeight="1">
      <c r="A163" s="314" t="s">
        <v>293</v>
      </c>
      <c r="B163" s="318" t="s">
        <v>1034</v>
      </c>
      <c r="C163" s="317"/>
      <c r="D163" s="317" t="s">
        <v>1033</v>
      </c>
      <c r="E163" s="317"/>
      <c r="F163" s="312">
        <f>SUM(F164:F165)</f>
        <v>124557</v>
      </c>
      <c r="G163" s="313">
        <f>SUM(G164:G165)</f>
        <v>8500.04</v>
      </c>
      <c r="H163" s="313">
        <f>SUM(H164:H165)</f>
        <v>8500.04</v>
      </c>
      <c r="I163" s="313">
        <f>SUM(I164:I165)</f>
        <v>0</v>
      </c>
      <c r="J163" s="331">
        <f t="shared" si="6"/>
        <v>0.06824217025137086</v>
      </c>
      <c r="K163" s="336">
        <f>G163/G172</f>
        <v>0.00034013573429552535</v>
      </c>
    </row>
    <row r="164" spans="1:11" ht="24.75" customHeight="1">
      <c r="A164" s="219"/>
      <c r="B164" s="30" t="s">
        <v>262</v>
      </c>
      <c r="C164" s="95"/>
      <c r="D164" s="95"/>
      <c r="E164" s="95" t="s">
        <v>389</v>
      </c>
      <c r="F164" s="174">
        <v>124500</v>
      </c>
      <c r="G164" s="245">
        <v>8442.51</v>
      </c>
      <c r="H164" s="245">
        <f>G164</f>
        <v>8442.51</v>
      </c>
      <c r="I164" s="245"/>
      <c r="J164" s="324">
        <f t="shared" si="6"/>
        <v>0.06781132530120482</v>
      </c>
      <c r="K164" s="325">
        <f>G164/G172</f>
        <v>0.0003378336264473244</v>
      </c>
    </row>
    <row r="165" spans="1:11" ht="24.75" customHeight="1">
      <c r="A165" s="219"/>
      <c r="B165" s="30" t="s">
        <v>286</v>
      </c>
      <c r="C165" s="95"/>
      <c r="D165" s="95"/>
      <c r="E165" s="95" t="s">
        <v>391</v>
      </c>
      <c r="F165" s="174">
        <v>57</v>
      </c>
      <c r="G165" s="245">
        <v>57.53</v>
      </c>
      <c r="H165" s="245">
        <f>G165</f>
        <v>57.53</v>
      </c>
      <c r="I165" s="245"/>
      <c r="J165" s="324">
        <f t="shared" si="6"/>
        <v>1.0092982456140351</v>
      </c>
      <c r="K165" s="325">
        <f>G165/G172</f>
        <v>2.3021078482008993E-06</v>
      </c>
    </row>
    <row r="166" spans="1:11" ht="18" customHeight="1">
      <c r="A166" s="314" t="s">
        <v>296</v>
      </c>
      <c r="B166" s="319" t="s">
        <v>851</v>
      </c>
      <c r="C166" s="320"/>
      <c r="D166" s="320">
        <v>85495</v>
      </c>
      <c r="E166" s="320"/>
      <c r="F166" s="321">
        <f>SUM(F167:F167)</f>
        <v>100</v>
      </c>
      <c r="G166" s="322">
        <f>SUM(G167:G167)</f>
        <v>0</v>
      </c>
      <c r="H166" s="322">
        <f>SUM(H167:H167)</f>
        <v>0</v>
      </c>
      <c r="I166" s="322">
        <f>SUM(I167:I167)</f>
        <v>0</v>
      </c>
      <c r="J166" s="350">
        <f t="shared" si="6"/>
        <v>0</v>
      </c>
      <c r="K166" s="351">
        <f>G166/G172</f>
        <v>0</v>
      </c>
    </row>
    <row r="167" spans="1:11" ht="15.75" customHeight="1">
      <c r="A167" s="380"/>
      <c r="B167" s="30" t="s">
        <v>257</v>
      </c>
      <c r="C167" s="721"/>
      <c r="D167" s="721"/>
      <c r="E167" s="341" t="s">
        <v>387</v>
      </c>
      <c r="F167" s="722">
        <v>100</v>
      </c>
      <c r="G167" s="723">
        <v>0</v>
      </c>
      <c r="H167" s="723">
        <f>G167</f>
        <v>0</v>
      </c>
      <c r="I167" s="723"/>
      <c r="J167" s="334">
        <f t="shared" si="6"/>
        <v>0</v>
      </c>
      <c r="K167" s="335">
        <f>G167/G172</f>
        <v>0</v>
      </c>
    </row>
    <row r="168" spans="1:12" ht="27.75" customHeight="1">
      <c r="A168" s="285" t="s">
        <v>675</v>
      </c>
      <c r="B168" s="62" t="s">
        <v>273</v>
      </c>
      <c r="C168" s="45">
        <v>900</v>
      </c>
      <c r="D168" s="45"/>
      <c r="E168" s="45"/>
      <c r="F168" s="166">
        <f>F169</f>
        <v>132234</v>
      </c>
      <c r="G168" s="234">
        <f>G169</f>
        <v>120733.95000000001</v>
      </c>
      <c r="H168" s="234">
        <f>H169</f>
        <v>120733.95000000001</v>
      </c>
      <c r="I168" s="234">
        <f>I169</f>
        <v>0</v>
      </c>
      <c r="J168" s="179">
        <f t="shared" si="6"/>
        <v>0.9130325786106449</v>
      </c>
      <c r="K168" s="286">
        <f>G168/G172</f>
        <v>0.00483126323377881</v>
      </c>
      <c r="L168" s="44"/>
    </row>
    <row r="169" spans="1:12" ht="24" customHeight="1">
      <c r="A169" s="314" t="s">
        <v>255</v>
      </c>
      <c r="B169" s="316" t="s">
        <v>851</v>
      </c>
      <c r="C169" s="320"/>
      <c r="D169" s="320">
        <v>90019</v>
      </c>
      <c r="E169" s="320"/>
      <c r="F169" s="321">
        <f>SUM(F170:F171)</f>
        <v>132234</v>
      </c>
      <c r="G169" s="322">
        <f>SUM(G170:G171)</f>
        <v>120733.95000000001</v>
      </c>
      <c r="H169" s="322">
        <f>SUM(H170:H171)</f>
        <v>120733.95000000001</v>
      </c>
      <c r="I169" s="322">
        <f>SUM(I170:I171)</f>
        <v>0</v>
      </c>
      <c r="J169" s="331">
        <f t="shared" si="6"/>
        <v>0.9130325786106449</v>
      </c>
      <c r="K169" s="336">
        <f>G169/G172</f>
        <v>0.00483126323377881</v>
      </c>
      <c r="L169" s="44"/>
    </row>
    <row r="170" spans="1:12" ht="24" customHeight="1">
      <c r="A170" s="289"/>
      <c r="B170" s="30" t="s">
        <v>260</v>
      </c>
      <c r="C170" s="95"/>
      <c r="D170" s="95"/>
      <c r="E170" s="95" t="s">
        <v>388</v>
      </c>
      <c r="F170" s="342">
        <v>80000</v>
      </c>
      <c r="G170" s="243">
        <v>68499.58</v>
      </c>
      <c r="H170" s="243">
        <f>G170</f>
        <v>68499.58</v>
      </c>
      <c r="I170" s="243"/>
      <c r="J170" s="324">
        <f t="shared" si="6"/>
        <v>0.85624475</v>
      </c>
      <c r="K170" s="325">
        <f>G170/G172</f>
        <v>0.002741064152902231</v>
      </c>
      <c r="L170" s="44"/>
    </row>
    <row r="171" spans="1:12" ht="23.25" customHeight="1">
      <c r="A171" s="287"/>
      <c r="B171" s="30" t="s">
        <v>286</v>
      </c>
      <c r="C171" s="95"/>
      <c r="D171" s="95"/>
      <c r="E171" s="95" t="s">
        <v>391</v>
      </c>
      <c r="F171" s="76">
        <v>52234</v>
      </c>
      <c r="G171" s="239">
        <v>52234.37</v>
      </c>
      <c r="H171" s="243">
        <f>G171</f>
        <v>52234.37</v>
      </c>
      <c r="I171" s="239"/>
      <c r="J171" s="324">
        <f t="shared" si="6"/>
        <v>1.0000070835088257</v>
      </c>
      <c r="K171" s="325">
        <f>G171/G172</f>
        <v>0.0020901990808765794</v>
      </c>
      <c r="L171" s="44"/>
    </row>
    <row r="172" spans="1:12" ht="18.75" customHeight="1">
      <c r="A172" s="731"/>
      <c r="B172" s="724" t="s">
        <v>364</v>
      </c>
      <c r="C172" s="725"/>
      <c r="D172" s="725"/>
      <c r="E172" s="725"/>
      <c r="F172" s="726">
        <f>F9+F14+F17+F27+F36+F44+F56+F63+F71+F80+F105+F117+F140+F154+F168</f>
        <v>55692840</v>
      </c>
      <c r="G172" s="727">
        <f>G9+G14+G17+G27+G36+G44+G56+G63+G71+G80+G105+G117+G140+G154+G168</f>
        <v>24990141.119999997</v>
      </c>
      <c r="H172" s="727">
        <f>H9+H14+H17+H27+H36+H44+H56+H63+H71+H80+H105+H117+H140+H154+H168</f>
        <v>22932720.32</v>
      </c>
      <c r="I172" s="727">
        <f>I9+I14+I17+I27+I36+I44+I56+I63+I71+I80+I105+I117+I140+I154+I168</f>
        <v>2057420.7999999998</v>
      </c>
      <c r="J172" s="728">
        <f t="shared" si="6"/>
        <v>0.44871371472526805</v>
      </c>
      <c r="K172" s="732">
        <f>G172/G172</f>
        <v>1</v>
      </c>
      <c r="L172" s="44"/>
    </row>
    <row r="173" spans="1:11" ht="18" customHeight="1">
      <c r="A173" s="314"/>
      <c r="B173" s="783" t="s">
        <v>365</v>
      </c>
      <c r="C173" s="783"/>
      <c r="D173" s="783"/>
      <c r="E173" s="783"/>
      <c r="F173" s="312">
        <f>F174+F175+F176+F177+F178</f>
        <v>13640811</v>
      </c>
      <c r="G173" s="313">
        <f>G174+G175+G176+G177+G178</f>
        <v>4474105.82</v>
      </c>
      <c r="H173" s="313">
        <f>H174+H175+H176+H177+H178</f>
        <v>3677657.32</v>
      </c>
      <c r="I173" s="313">
        <f>I174+I175+I176+I177+I178</f>
        <v>796448.5</v>
      </c>
      <c r="J173" s="331">
        <f aca="true" t="shared" si="7" ref="J173:J181">G173/F173</f>
        <v>0.32799412146389245</v>
      </c>
      <c r="K173" s="336">
        <f>G173/G172</f>
        <v>0.17903483611860455</v>
      </c>
    </row>
    <row r="174" spans="1:11" ht="15.75" customHeight="1">
      <c r="A174" s="219"/>
      <c r="B174" s="782" t="s">
        <v>397</v>
      </c>
      <c r="C174" s="782"/>
      <c r="D174" s="782"/>
      <c r="E174" s="782"/>
      <c r="F174" s="76">
        <f>F25+F121+F126+F135</f>
        <v>2714826</v>
      </c>
      <c r="G174" s="239">
        <f>G25+G121+G126+G135</f>
        <v>192789</v>
      </c>
      <c r="H174" s="239">
        <f>H25+H121+H126+H135</f>
        <v>192789</v>
      </c>
      <c r="I174" s="239">
        <f>I25+I121+I126+I135</f>
        <v>0</v>
      </c>
      <c r="J174" s="345">
        <f t="shared" si="7"/>
        <v>0.07101339091345081</v>
      </c>
      <c r="K174" s="325">
        <f>G174/G172</f>
        <v>0.007714602293530387</v>
      </c>
    </row>
    <row r="175" spans="1:11" ht="14.25" customHeight="1">
      <c r="A175" s="219"/>
      <c r="B175" s="782" t="s">
        <v>36</v>
      </c>
      <c r="C175" s="782"/>
      <c r="D175" s="782"/>
      <c r="E175" s="782"/>
      <c r="F175" s="76">
        <f>F11+F35+F38+F40+F43+F46+F53+F59+F110+F132</f>
        <v>5595604</v>
      </c>
      <c r="G175" s="239">
        <f>G11+G35+G38+G40+G43+G46+G53+G59+G110+G132</f>
        <v>3086446</v>
      </c>
      <c r="H175" s="239">
        <f>H11+H35+H38+H40+H43+H46+H53+H59+H110+H132</f>
        <v>3086446</v>
      </c>
      <c r="I175" s="239">
        <f>I11+I35+I38+I40+I43+I46+I53+I59+I110+I132</f>
        <v>0</v>
      </c>
      <c r="J175" s="345">
        <f t="shared" si="7"/>
        <v>0.5515840649195333</v>
      </c>
      <c r="K175" s="325">
        <f>G175/G172</f>
        <v>0.12350654544843163</v>
      </c>
    </row>
    <row r="176" spans="1:11" ht="14.25" customHeight="1">
      <c r="A176" s="219"/>
      <c r="B176" s="788" t="s">
        <v>269</v>
      </c>
      <c r="C176" s="788"/>
      <c r="D176" s="788"/>
      <c r="E176" s="788"/>
      <c r="F176" s="76">
        <f>F62+F139</f>
        <v>101860</v>
      </c>
      <c r="G176" s="239">
        <f>G62+G139</f>
        <v>58260</v>
      </c>
      <c r="H176" s="239">
        <f>H62+H139</f>
        <v>58260</v>
      </c>
      <c r="I176" s="239">
        <f>I62+I139</f>
        <v>0</v>
      </c>
      <c r="J176" s="345">
        <f t="shared" si="7"/>
        <v>0.5719615158060083</v>
      </c>
      <c r="K176" s="325">
        <f>G176/G172</f>
        <v>0.0023313193679155987</v>
      </c>
    </row>
    <row r="177" spans="1:11" ht="15.75" customHeight="1">
      <c r="A177" s="219"/>
      <c r="B177" s="786" t="s">
        <v>667</v>
      </c>
      <c r="C177" s="786"/>
      <c r="D177" s="786"/>
      <c r="E177" s="786"/>
      <c r="F177" s="76">
        <f>F24+F60+F101+F102+F122+F129+F130</f>
        <v>3774344</v>
      </c>
      <c r="G177" s="239">
        <f>G24+G60+G101+G102+G122+G129+G130</f>
        <v>410162.31999999995</v>
      </c>
      <c r="H177" s="239">
        <f>H24+H60+H101+H102+H122+H129+H130</f>
        <v>340162.31999999995</v>
      </c>
      <c r="I177" s="239">
        <f>I24+I60+I101+I102+I122+I129+I130</f>
        <v>70000</v>
      </c>
      <c r="J177" s="345">
        <f t="shared" si="7"/>
        <v>0.10867115451055864</v>
      </c>
      <c r="K177" s="325">
        <f>G177/G172</f>
        <v>0.01641296533822855</v>
      </c>
    </row>
    <row r="178" spans="1:11" ht="17.25" customHeight="1">
      <c r="A178" s="219"/>
      <c r="B178" s="786" t="s">
        <v>245</v>
      </c>
      <c r="C178" s="786"/>
      <c r="D178" s="786"/>
      <c r="E178" s="786"/>
      <c r="F178" s="76">
        <f>F23+F93+F104+F115+F162</f>
        <v>1454177</v>
      </c>
      <c r="G178" s="239">
        <f>G23+G93+G104+G115+G162</f>
        <v>726448.5</v>
      </c>
      <c r="H178" s="239">
        <f>H23+H93+H104+H115+H162</f>
        <v>0</v>
      </c>
      <c r="I178" s="239">
        <f>I23+I93+I104+I115+I162</f>
        <v>726448.5</v>
      </c>
      <c r="J178" s="345">
        <f t="shared" si="7"/>
        <v>0.49955988851425925</v>
      </c>
      <c r="K178" s="325">
        <f>G178/G172</f>
        <v>0.029069403670498362</v>
      </c>
    </row>
    <row r="179" spans="1:11" ht="16.5" customHeight="1">
      <c r="A179" s="514"/>
      <c r="B179" s="785" t="s">
        <v>244</v>
      </c>
      <c r="C179" s="785"/>
      <c r="D179" s="785"/>
      <c r="E179" s="785"/>
      <c r="F179" s="446">
        <f>F22+F92+F103+F108+F147+F148+F152+F153</f>
        <v>9513079</v>
      </c>
      <c r="G179" s="447">
        <f>G22+G92+G103+G108+G147+G148+G152+G153</f>
        <v>2235244.88</v>
      </c>
      <c r="H179" s="447">
        <f>H22+H92+H103+H108+H147+H148+H152+H153</f>
        <v>1883620.3599999999</v>
      </c>
      <c r="I179" s="447">
        <f>I22+I92+I103+I108+I147+I148+I152+I153</f>
        <v>351624.51999999996</v>
      </c>
      <c r="J179" s="515">
        <f t="shared" si="7"/>
        <v>0.23496544914638046</v>
      </c>
      <c r="K179" s="516">
        <f>G179/G172</f>
        <v>0.08944506832780943</v>
      </c>
    </row>
    <row r="180" spans="1:11" ht="16.5" customHeight="1">
      <c r="A180" s="733"/>
      <c r="B180" s="787" t="s">
        <v>668</v>
      </c>
      <c r="C180" s="787"/>
      <c r="D180" s="787"/>
      <c r="E180" s="787"/>
      <c r="F180" s="729">
        <f>F73+F75+F79</f>
        <v>25296514</v>
      </c>
      <c r="G180" s="730">
        <f>G73+G75+G79</f>
        <v>14794008</v>
      </c>
      <c r="H180" s="730">
        <f>H73+H75+H79</f>
        <v>14794008</v>
      </c>
      <c r="I180" s="730">
        <f>I73+I75+I79</f>
        <v>0</v>
      </c>
      <c r="J180" s="331">
        <f t="shared" si="7"/>
        <v>0.5848239800946486</v>
      </c>
      <c r="K180" s="336">
        <f>G180/G172</f>
        <v>0.5919937758238638</v>
      </c>
    </row>
    <row r="181" spans="1:11" ht="17.25" customHeight="1" thickBot="1">
      <c r="A181" s="346"/>
      <c r="B181" s="784" t="s">
        <v>243</v>
      </c>
      <c r="C181" s="784"/>
      <c r="D181" s="784"/>
      <c r="E181" s="784"/>
      <c r="F181" s="513">
        <f>F13+F16+F19+F20+F21+F26+F29+F30+F31+F32+F33+F34+F42+F48+F49+F50+F51+F55+F58+F64+F67+F69+F70+F77+F82+F83+F84+F85+F87+F88+F89+F90+F91+F95+F97+F98+F99+F100+F107+F112+F113+F114+F116+F119+F120+F124+F125+F128+F134+F137+F142+F144+F145+F146+F149+F151+F156+F157+F158+F159+F161+F164+F165+F167+F169</f>
        <v>7242436</v>
      </c>
      <c r="G181" s="347">
        <f>G13+G16+G19+G20+G21+G26+G29+G30+G31+G32+G33+G34+G42+G48+G49+G50+G51+G55+G58+G64+G67+G69+G70+G77+G82+G83+G84+G85+G87+G88+G89+G90+G91+G95+G97+G98+G99+G100+G107+G112+G113+G114+G116+G119+G120+G124+G125+G128+G134+G137+G142+G144+G145+G146+G149+G151+G156+G157+G158+G159+G161+G164+G165+G167+G169</f>
        <v>3487170.4700000016</v>
      </c>
      <c r="H181" s="347">
        <f>H13+H16+H19+H20+H21+H26+H29+H30+H31+H32+H33+H34+H42+H48+H49+H50+H51+H55+H58+H64+H67+H69+H70+H77+H82+H83+H84+H85+H87+H88+H89+H90+H91+H95+H97+H98+H99+H100+H107+H112+H113+H114+H116+H119+H120+H124+H125+H128+H134+H137+H142+H144+H145+H146+H149+H151+H156+H157+H158+H159+H161+H164+H165+H167+H169</f>
        <v>2577822.6900000004</v>
      </c>
      <c r="I181" s="347">
        <f>I13+I16+I19+I20+I21+I26+I29+I30+I31+I32+I33+I34+I42+I48+I49+I50+I51+I55+I58+I64+I67+I69+I70+I77+I82+I83+I84+I85+I87+I88+I89+I90+I91+I95+I97+I98+I99+I100+I107+I112+I113+I114+I116+I119+I120+I124+I125+I128+I134+I137+I142+I144+I145+I146+I149+I151+I156+I157+I158+I159+I161+I164+I165+I167+I169</f>
        <v>909347.78</v>
      </c>
      <c r="J181" s="734">
        <f t="shared" si="7"/>
        <v>0.48149137527760016</v>
      </c>
      <c r="K181" s="735">
        <f>G181/G172</f>
        <v>0.13954184785331863</v>
      </c>
    </row>
    <row r="182" ht="8.25" customHeight="1">
      <c r="K182" s="282"/>
    </row>
    <row r="183" spans="9:11" ht="12" customHeight="1">
      <c r="I183" s="776" t="s">
        <v>669</v>
      </c>
      <c r="J183" s="776"/>
      <c r="K183" s="282"/>
    </row>
    <row r="184" spans="9:11" ht="10.5" customHeight="1">
      <c r="I184" s="117"/>
      <c r="J184" s="117"/>
      <c r="K184" s="282"/>
    </row>
    <row r="185" spans="9:11" ht="10.5" customHeight="1">
      <c r="I185" s="776" t="s">
        <v>670</v>
      </c>
      <c r="J185" s="776"/>
      <c r="K185" s="282"/>
    </row>
    <row r="186" ht="9" customHeight="1" hidden="1">
      <c r="K186" s="282"/>
    </row>
    <row r="187" ht="14.25" customHeight="1">
      <c r="K187" s="282"/>
    </row>
    <row r="188" ht="15.75" customHeight="1">
      <c r="K188" s="282"/>
    </row>
    <row r="189" ht="12.75">
      <c r="K189" s="282"/>
    </row>
  </sheetData>
  <mergeCells count="18">
    <mergeCell ref="B176:E176"/>
    <mergeCell ref="K6:K7"/>
    <mergeCell ref="H6:I6"/>
    <mergeCell ref="A4:K4"/>
    <mergeCell ref="A6:A7"/>
    <mergeCell ref="F6:F7"/>
    <mergeCell ref="G6:G7"/>
    <mergeCell ref="J6:J7"/>
    <mergeCell ref="I183:J183"/>
    <mergeCell ref="I185:J185"/>
    <mergeCell ref="B175:E175"/>
    <mergeCell ref="B173:E173"/>
    <mergeCell ref="B174:E174"/>
    <mergeCell ref="B181:E181"/>
    <mergeCell ref="B179:E179"/>
    <mergeCell ref="B177:E177"/>
    <mergeCell ref="B178:E178"/>
    <mergeCell ref="B180:E180"/>
  </mergeCells>
  <printOptions/>
  <pageMargins left="0.5511811023622047" right="0" top="0.984251968503937" bottom="0.7874015748031497" header="0.4330708661417323" footer="0.5118110236220472"/>
  <pageSetup horizontalDpi="600" verticalDpi="600" orientation="portrait" paperSize="9" scale="75" r:id="rId1"/>
  <headerFooter alignWithMargins="0">
    <oddFooter>&amp;CStrona &amp;P</oddFooter>
  </headerFooter>
  <rowBreaks count="5" manualBreakCount="5">
    <brk id="43" max="10" man="1"/>
    <brk id="79" max="10" man="1"/>
    <brk id="116" max="10" man="1"/>
    <brk id="153" max="10" man="1"/>
    <brk id="187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M2120"/>
  <sheetViews>
    <sheetView zoomScaleSheetLayoutView="100" workbookViewId="0" topLeftCell="A655">
      <selection activeCell="D657" sqref="D657"/>
    </sheetView>
  </sheetViews>
  <sheetFormatPr defaultColWidth="9.00390625" defaultRowHeight="12.75"/>
  <cols>
    <col min="1" max="1" width="5.125" style="0" customWidth="1"/>
    <col min="2" max="2" width="4.875" style="0" customWidth="1"/>
    <col min="3" max="3" width="25.00390625" style="0" customWidth="1"/>
    <col min="4" max="4" width="10.25390625" style="0" customWidth="1"/>
    <col min="5" max="5" width="10.875" style="0" customWidth="1"/>
    <col min="6" max="6" width="7.00390625" style="0" customWidth="1"/>
    <col min="7" max="7" width="7.875" style="0" customWidth="1"/>
    <col min="8" max="8" width="10.625" style="0" customWidth="1"/>
    <col min="9" max="9" width="11.25390625" style="0" customWidth="1"/>
    <col min="10" max="10" width="10.125" style="0" customWidth="1"/>
    <col min="11" max="11" width="9.875" style="0" customWidth="1"/>
    <col min="12" max="12" width="9.00390625" style="0" customWidth="1"/>
    <col min="13" max="13" width="10.00390625" style="0" customWidth="1"/>
    <col min="14" max="14" width="8.875" style="0" customWidth="1"/>
    <col min="15" max="15" width="8.125" style="0" customWidth="1"/>
    <col min="16" max="16" width="10.125" style="0" customWidth="1"/>
    <col min="17" max="17" width="0.2421875" style="0" hidden="1" customWidth="1"/>
    <col min="18" max="18" width="9.625" style="0" customWidth="1"/>
    <col min="19" max="19" width="9.75390625" style="0" customWidth="1"/>
  </cols>
  <sheetData>
    <row r="1" spans="4:18" ht="30.75" customHeight="1">
      <c r="D1" s="136"/>
      <c r="E1" s="136"/>
      <c r="F1" s="136"/>
      <c r="G1" s="136"/>
      <c r="H1" s="136"/>
      <c r="I1" s="261"/>
      <c r="J1" s="138"/>
      <c r="K1" s="138"/>
      <c r="L1" s="796" t="s">
        <v>746</v>
      </c>
      <c r="M1" s="796"/>
      <c r="N1" s="796"/>
      <c r="O1" s="796"/>
      <c r="P1" s="796"/>
      <c r="Q1" s="796"/>
      <c r="R1" s="796"/>
    </row>
    <row r="2" spans="2:22" ht="18.75" customHeight="1" thickBot="1">
      <c r="B2" s="797" t="s">
        <v>548</v>
      </c>
      <c r="C2" s="767"/>
      <c r="D2" s="767"/>
      <c r="E2" s="767"/>
      <c r="F2" s="767"/>
      <c r="G2" s="767"/>
      <c r="H2" s="767"/>
      <c r="I2" s="767"/>
      <c r="J2" s="767"/>
      <c r="K2" s="767"/>
      <c r="L2" s="510"/>
      <c r="M2" s="510"/>
      <c r="N2" s="768"/>
      <c r="O2" s="768"/>
      <c r="P2" s="768"/>
      <c r="Q2" s="768"/>
      <c r="R2" s="768"/>
      <c r="S2" s="768"/>
      <c r="T2" s="768"/>
      <c r="U2" s="768"/>
      <c r="V2" s="768"/>
    </row>
    <row r="3" spans="1:91" ht="13.5" customHeight="1">
      <c r="A3" s="763" t="s">
        <v>528</v>
      </c>
      <c r="B3" s="769" t="s">
        <v>435</v>
      </c>
      <c r="C3" s="771" t="s">
        <v>64</v>
      </c>
      <c r="D3" s="771" t="s">
        <v>546</v>
      </c>
      <c r="E3" s="771" t="s">
        <v>549</v>
      </c>
      <c r="F3" s="765" t="s">
        <v>514</v>
      </c>
      <c r="G3" s="775" t="s">
        <v>505</v>
      </c>
      <c r="H3" s="771" t="s">
        <v>96</v>
      </c>
      <c r="I3" s="771"/>
      <c r="J3" s="771"/>
      <c r="K3" s="771"/>
      <c r="L3" s="771"/>
      <c r="M3" s="771"/>
      <c r="N3" s="771"/>
      <c r="O3" s="771"/>
      <c r="P3" s="771"/>
      <c r="Q3" s="771"/>
      <c r="R3" s="771"/>
      <c r="S3" s="762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</row>
    <row r="4" spans="1:91" ht="11.25" customHeight="1">
      <c r="A4" s="764"/>
      <c r="B4" s="770"/>
      <c r="C4" s="772"/>
      <c r="D4" s="772"/>
      <c r="E4" s="772"/>
      <c r="F4" s="766"/>
      <c r="G4" s="773"/>
      <c r="H4" s="772" t="s">
        <v>377</v>
      </c>
      <c r="I4" s="772" t="s">
        <v>19</v>
      </c>
      <c r="J4" s="772"/>
      <c r="K4" s="772"/>
      <c r="L4" s="772"/>
      <c r="M4" s="772"/>
      <c r="N4" s="772"/>
      <c r="O4" s="772"/>
      <c r="P4" s="772" t="s">
        <v>407</v>
      </c>
      <c r="Q4" s="517"/>
      <c r="R4" s="760" t="s">
        <v>19</v>
      </c>
      <c r="S4" s="75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</row>
    <row r="5" spans="1:91" ht="50.25" customHeight="1">
      <c r="A5" s="764"/>
      <c r="B5" s="770"/>
      <c r="C5" s="772"/>
      <c r="D5" s="772"/>
      <c r="E5" s="772"/>
      <c r="F5" s="766"/>
      <c r="G5" s="773"/>
      <c r="H5" s="772"/>
      <c r="I5" s="773" t="s">
        <v>51</v>
      </c>
      <c r="J5" s="773" t="s">
        <v>39</v>
      </c>
      <c r="K5" s="773" t="s">
        <v>40</v>
      </c>
      <c r="L5" s="773" t="s">
        <v>41</v>
      </c>
      <c r="M5" s="773" t="s">
        <v>42</v>
      </c>
      <c r="N5" s="773" t="s">
        <v>906</v>
      </c>
      <c r="O5" s="773" t="s">
        <v>504</v>
      </c>
      <c r="P5" s="772"/>
      <c r="Q5" s="517"/>
      <c r="R5" s="761" t="s">
        <v>43</v>
      </c>
      <c r="S5" s="759" t="s">
        <v>44</v>
      </c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</row>
    <row r="6" spans="1:91" ht="62.25" customHeight="1">
      <c r="A6" s="764"/>
      <c r="B6" s="770"/>
      <c r="C6" s="772"/>
      <c r="D6" s="772"/>
      <c r="E6" s="772"/>
      <c r="F6" s="766"/>
      <c r="G6" s="773"/>
      <c r="H6" s="772"/>
      <c r="I6" s="773"/>
      <c r="J6" s="773"/>
      <c r="K6" s="773"/>
      <c r="L6" s="773"/>
      <c r="M6" s="773"/>
      <c r="N6" s="773"/>
      <c r="O6" s="773"/>
      <c r="P6" s="772"/>
      <c r="Q6" s="517"/>
      <c r="R6" s="761"/>
      <c r="S6" s="759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</row>
    <row r="7" spans="1:91" ht="12" customHeight="1">
      <c r="A7" s="98">
        <v>1</v>
      </c>
      <c r="B7" s="393">
        <v>2</v>
      </c>
      <c r="C7" s="259">
        <v>3</v>
      </c>
      <c r="D7" s="259">
        <v>4</v>
      </c>
      <c r="E7" s="259">
        <v>5</v>
      </c>
      <c r="F7" s="259">
        <v>6</v>
      </c>
      <c r="G7" s="259">
        <v>7</v>
      </c>
      <c r="H7" s="259">
        <v>8</v>
      </c>
      <c r="I7" s="259">
        <v>9</v>
      </c>
      <c r="J7" s="259">
        <v>10</v>
      </c>
      <c r="K7" s="259">
        <v>11</v>
      </c>
      <c r="L7" s="259">
        <v>12</v>
      </c>
      <c r="M7" s="259">
        <v>13</v>
      </c>
      <c r="N7" s="259">
        <v>14</v>
      </c>
      <c r="O7" s="259">
        <v>15</v>
      </c>
      <c r="P7" s="259">
        <v>16</v>
      </c>
      <c r="Q7" s="517"/>
      <c r="R7" s="520">
        <v>17</v>
      </c>
      <c r="S7" s="523">
        <v>18</v>
      </c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</row>
    <row r="8" spans="1:91" ht="27" customHeight="1">
      <c r="A8" s="88" t="s">
        <v>436</v>
      </c>
      <c r="B8" s="89"/>
      <c r="C8" s="65" t="s">
        <v>438</v>
      </c>
      <c r="D8" s="119">
        <f>D9+D12</f>
        <v>63500</v>
      </c>
      <c r="E8" s="238">
        <f>E9+E12</f>
        <v>0</v>
      </c>
      <c r="F8" s="407">
        <f>E8/D8</f>
        <v>0</v>
      </c>
      <c r="G8" s="407">
        <f>E8/$E$672</f>
        <v>0</v>
      </c>
      <c r="H8" s="238">
        <f>H9+H12</f>
        <v>0</v>
      </c>
      <c r="I8" s="238">
        <f aca="true" t="shared" si="0" ref="I8:S8">I9+I12</f>
        <v>0</v>
      </c>
      <c r="J8" s="238">
        <f t="shared" si="0"/>
        <v>0</v>
      </c>
      <c r="K8" s="238">
        <f t="shared" si="0"/>
        <v>0</v>
      </c>
      <c r="L8" s="238">
        <f t="shared" si="0"/>
        <v>0</v>
      </c>
      <c r="M8" s="238">
        <f t="shared" si="0"/>
        <v>0</v>
      </c>
      <c r="N8" s="238">
        <f t="shared" si="0"/>
        <v>0</v>
      </c>
      <c r="O8" s="238">
        <f t="shared" si="0"/>
        <v>0</v>
      </c>
      <c r="P8" s="238">
        <f t="shared" si="0"/>
        <v>0</v>
      </c>
      <c r="Q8" s="238">
        <f t="shared" si="0"/>
        <v>0</v>
      </c>
      <c r="R8" s="238">
        <f t="shared" si="0"/>
        <v>0</v>
      </c>
      <c r="S8" s="244">
        <f t="shared" si="0"/>
        <v>0</v>
      </c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</row>
    <row r="9" spans="1:91" ht="22.5" customHeight="1">
      <c r="A9" s="85" t="s">
        <v>698</v>
      </c>
      <c r="B9" s="86"/>
      <c r="C9" s="67" t="s">
        <v>199</v>
      </c>
      <c r="D9" s="173">
        <f>D10+D11</f>
        <v>61000</v>
      </c>
      <c r="E9" s="237">
        <f>E10+E11</f>
        <v>0</v>
      </c>
      <c r="F9" s="408">
        <f>E9/D9</f>
        <v>0</v>
      </c>
      <c r="G9" s="237">
        <f aca="true" t="shared" si="1" ref="G9:S9">G10+G11</f>
        <v>0</v>
      </c>
      <c r="H9" s="237">
        <f t="shared" si="1"/>
        <v>0</v>
      </c>
      <c r="I9" s="237">
        <f t="shared" si="1"/>
        <v>0</v>
      </c>
      <c r="J9" s="237">
        <f t="shared" si="1"/>
        <v>0</v>
      </c>
      <c r="K9" s="237">
        <f t="shared" si="1"/>
        <v>0</v>
      </c>
      <c r="L9" s="237">
        <f t="shared" si="1"/>
        <v>0</v>
      </c>
      <c r="M9" s="237">
        <f t="shared" si="1"/>
        <v>0</v>
      </c>
      <c r="N9" s="237">
        <f t="shared" si="1"/>
        <v>0</v>
      </c>
      <c r="O9" s="237">
        <f t="shared" si="1"/>
        <v>0</v>
      </c>
      <c r="P9" s="237">
        <f t="shared" si="1"/>
        <v>0</v>
      </c>
      <c r="Q9" s="237">
        <f t="shared" si="1"/>
        <v>0</v>
      </c>
      <c r="R9" s="237">
        <f t="shared" si="1"/>
        <v>0</v>
      </c>
      <c r="S9" s="241">
        <f t="shared" si="1"/>
        <v>0</v>
      </c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</row>
    <row r="10" spans="1:91" ht="18" customHeight="1">
      <c r="A10" s="458"/>
      <c r="B10" s="126" t="s">
        <v>366</v>
      </c>
      <c r="C10" s="30" t="s">
        <v>367</v>
      </c>
      <c r="D10" s="176">
        <v>5000</v>
      </c>
      <c r="E10" s="249">
        <v>0</v>
      </c>
      <c r="F10" s="345">
        <f>E10/D10</f>
        <v>0</v>
      </c>
      <c r="G10" s="334"/>
      <c r="H10" s="249">
        <f>E10</f>
        <v>0</v>
      </c>
      <c r="I10" s="249">
        <f>H10</f>
        <v>0</v>
      </c>
      <c r="J10" s="249"/>
      <c r="K10" s="249"/>
      <c r="L10" s="249"/>
      <c r="M10" s="249"/>
      <c r="N10" s="249"/>
      <c r="O10" s="249"/>
      <c r="P10" s="249"/>
      <c r="Q10" s="517"/>
      <c r="R10" s="517"/>
      <c r="S10" s="52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</row>
    <row r="11" spans="1:91" ht="18.75" customHeight="1">
      <c r="A11" s="87"/>
      <c r="B11" s="35" t="s">
        <v>690</v>
      </c>
      <c r="C11" s="30" t="s">
        <v>869</v>
      </c>
      <c r="D11" s="76">
        <v>56000</v>
      </c>
      <c r="E11" s="239">
        <v>0</v>
      </c>
      <c r="F11" s="345">
        <f>E11/D11</f>
        <v>0</v>
      </c>
      <c r="G11" s="334">
        <f aca="true" t="shared" si="2" ref="G11:G43">E11/$E$672</f>
        <v>0</v>
      </c>
      <c r="H11" s="239">
        <f>E11</f>
        <v>0</v>
      </c>
      <c r="I11" s="239"/>
      <c r="J11" s="242">
        <f>H11</f>
        <v>0</v>
      </c>
      <c r="K11" s="243"/>
      <c r="L11" s="243"/>
      <c r="M11" s="243"/>
      <c r="N11" s="245"/>
      <c r="O11" s="245"/>
      <c r="P11" s="521"/>
      <c r="Q11" s="517"/>
      <c r="R11" s="517"/>
      <c r="S11" s="52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</row>
    <row r="12" spans="1:91" ht="18.75" customHeight="1">
      <c r="A12" s="85" t="s">
        <v>259</v>
      </c>
      <c r="B12" s="86"/>
      <c r="C12" s="67" t="s">
        <v>851</v>
      </c>
      <c r="D12" s="173">
        <f>D13</f>
        <v>2500</v>
      </c>
      <c r="E12" s="237">
        <f>E13</f>
        <v>0</v>
      </c>
      <c r="F12" s="353">
        <f>E12/D12</f>
        <v>0</v>
      </c>
      <c r="G12" s="408">
        <f t="shared" si="2"/>
        <v>0</v>
      </c>
      <c r="H12" s="237">
        <f aca="true" t="shared" si="3" ref="H12:S12">H13</f>
        <v>0</v>
      </c>
      <c r="I12" s="237">
        <f t="shared" si="3"/>
        <v>0</v>
      </c>
      <c r="J12" s="237">
        <f t="shared" si="3"/>
        <v>0</v>
      </c>
      <c r="K12" s="237">
        <f t="shared" si="3"/>
        <v>0</v>
      </c>
      <c r="L12" s="237">
        <f t="shared" si="3"/>
        <v>0</v>
      </c>
      <c r="M12" s="237">
        <f t="shared" si="3"/>
        <v>0</v>
      </c>
      <c r="N12" s="237">
        <f t="shared" si="3"/>
        <v>0</v>
      </c>
      <c r="O12" s="237">
        <f t="shared" si="3"/>
        <v>0</v>
      </c>
      <c r="P12" s="237">
        <f t="shared" si="3"/>
        <v>0</v>
      </c>
      <c r="Q12" s="237">
        <f t="shared" si="3"/>
        <v>0</v>
      </c>
      <c r="R12" s="237">
        <f t="shared" si="3"/>
        <v>0</v>
      </c>
      <c r="S12" s="241">
        <f t="shared" si="3"/>
        <v>0</v>
      </c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</row>
    <row r="13" spans="1:19" s="44" customFormat="1" ht="48" customHeight="1">
      <c r="A13" s="87"/>
      <c r="B13" s="35" t="s">
        <v>204</v>
      </c>
      <c r="C13" s="30" t="s">
        <v>246</v>
      </c>
      <c r="D13" s="76">
        <v>2500</v>
      </c>
      <c r="E13" s="239">
        <v>0</v>
      </c>
      <c r="F13" s="324">
        <f aca="true" t="shared" si="4" ref="F13:F75">E13/D13</f>
        <v>0</v>
      </c>
      <c r="G13" s="334">
        <f t="shared" si="2"/>
        <v>0</v>
      </c>
      <c r="H13" s="239">
        <f>E13</f>
        <v>0</v>
      </c>
      <c r="I13" s="239"/>
      <c r="J13" s="242"/>
      <c r="K13" s="242">
        <f>H13</f>
        <v>0</v>
      </c>
      <c r="L13" s="242"/>
      <c r="M13" s="242"/>
      <c r="N13" s="245"/>
      <c r="O13" s="245"/>
      <c r="P13" s="521"/>
      <c r="Q13" s="517"/>
      <c r="R13" s="517"/>
      <c r="S13" s="524"/>
    </row>
    <row r="14" spans="1:19" s="44" customFormat="1" ht="21" customHeight="1">
      <c r="A14" s="88" t="s">
        <v>699</v>
      </c>
      <c r="B14" s="89"/>
      <c r="C14" s="695" t="s">
        <v>700</v>
      </c>
      <c r="D14" s="119">
        <f>D15+D17</f>
        <v>176548</v>
      </c>
      <c r="E14" s="238">
        <f>E15+E17</f>
        <v>87668.84</v>
      </c>
      <c r="F14" s="409">
        <f t="shared" si="4"/>
        <v>0.496572263633686</v>
      </c>
      <c r="G14" s="407">
        <f t="shared" si="2"/>
        <v>0.004133271098248787</v>
      </c>
      <c r="H14" s="238">
        <f aca="true" t="shared" si="5" ref="H14:S14">H15+H17</f>
        <v>87668.84</v>
      </c>
      <c r="I14" s="238">
        <f t="shared" si="5"/>
        <v>0</v>
      </c>
      <c r="J14" s="238">
        <f t="shared" si="5"/>
        <v>9555.2</v>
      </c>
      <c r="K14" s="238">
        <f t="shared" si="5"/>
        <v>0</v>
      </c>
      <c r="L14" s="238">
        <f t="shared" si="5"/>
        <v>78113.64</v>
      </c>
      <c r="M14" s="238">
        <f t="shared" si="5"/>
        <v>0</v>
      </c>
      <c r="N14" s="238">
        <f t="shared" si="5"/>
        <v>0</v>
      </c>
      <c r="O14" s="238">
        <f t="shared" si="5"/>
        <v>0</v>
      </c>
      <c r="P14" s="238">
        <f t="shared" si="5"/>
        <v>0</v>
      </c>
      <c r="Q14" s="238">
        <f t="shared" si="5"/>
        <v>0</v>
      </c>
      <c r="R14" s="238">
        <f t="shared" si="5"/>
        <v>0</v>
      </c>
      <c r="S14" s="244">
        <f t="shared" si="5"/>
        <v>0</v>
      </c>
    </row>
    <row r="15" spans="1:19" s="44" customFormat="1" ht="21" customHeight="1">
      <c r="A15" s="90" t="s">
        <v>384</v>
      </c>
      <c r="B15" s="410"/>
      <c r="C15" s="70" t="s">
        <v>383</v>
      </c>
      <c r="D15" s="173">
        <f>D16</f>
        <v>156228</v>
      </c>
      <c r="E15" s="237">
        <f>E16</f>
        <v>78113.64</v>
      </c>
      <c r="F15" s="353">
        <f t="shared" si="4"/>
        <v>0.49999769567555113</v>
      </c>
      <c r="G15" s="408">
        <f t="shared" si="2"/>
        <v>0.003682777718868076</v>
      </c>
      <c r="H15" s="237">
        <f aca="true" t="shared" si="6" ref="H15:S15">H16</f>
        <v>78113.64</v>
      </c>
      <c r="I15" s="237">
        <f t="shared" si="6"/>
        <v>0</v>
      </c>
      <c r="J15" s="237">
        <f t="shared" si="6"/>
        <v>0</v>
      </c>
      <c r="K15" s="237">
        <f t="shared" si="6"/>
        <v>0</v>
      </c>
      <c r="L15" s="237">
        <f t="shared" si="6"/>
        <v>78113.64</v>
      </c>
      <c r="M15" s="237">
        <f t="shared" si="6"/>
        <v>0</v>
      </c>
      <c r="N15" s="237">
        <f t="shared" si="6"/>
        <v>0</v>
      </c>
      <c r="O15" s="237">
        <f t="shared" si="6"/>
        <v>0</v>
      </c>
      <c r="P15" s="237">
        <f t="shared" si="6"/>
        <v>0</v>
      </c>
      <c r="Q15" s="237">
        <f t="shared" si="6"/>
        <v>0</v>
      </c>
      <c r="R15" s="237">
        <f t="shared" si="6"/>
        <v>0</v>
      </c>
      <c r="S15" s="241">
        <f t="shared" si="6"/>
        <v>0</v>
      </c>
    </row>
    <row r="16" spans="1:19" s="44" customFormat="1" ht="19.5" customHeight="1">
      <c r="A16" s="92"/>
      <c r="B16" s="94" t="s">
        <v>677</v>
      </c>
      <c r="C16" s="31" t="s">
        <v>844</v>
      </c>
      <c r="D16" s="76">
        <v>156228</v>
      </c>
      <c r="E16" s="239">
        <v>78113.64</v>
      </c>
      <c r="F16" s="324">
        <f t="shared" si="4"/>
        <v>0.49999769567555113</v>
      </c>
      <c r="G16" s="334">
        <f t="shared" si="2"/>
        <v>0.003682777718868076</v>
      </c>
      <c r="H16" s="239">
        <f>E16</f>
        <v>78113.64</v>
      </c>
      <c r="I16" s="239"/>
      <c r="J16" s="242"/>
      <c r="K16" s="243"/>
      <c r="L16" s="243">
        <f>H16</f>
        <v>78113.64</v>
      </c>
      <c r="M16" s="243"/>
      <c r="N16" s="245"/>
      <c r="O16" s="245"/>
      <c r="P16" s="521"/>
      <c r="Q16" s="517"/>
      <c r="R16" s="517"/>
      <c r="S16" s="524"/>
    </row>
    <row r="17" spans="1:19" s="44" customFormat="1" ht="26.25" customHeight="1">
      <c r="A17" s="90" t="s">
        <v>701</v>
      </c>
      <c r="B17" s="91"/>
      <c r="C17" s="67" t="s">
        <v>702</v>
      </c>
      <c r="D17" s="173">
        <f>D19+D18</f>
        <v>20320</v>
      </c>
      <c r="E17" s="237">
        <f>E19+E18</f>
        <v>9555.2</v>
      </c>
      <c r="F17" s="353">
        <f t="shared" si="4"/>
        <v>0.47023622047244096</v>
      </c>
      <c r="G17" s="408">
        <f t="shared" si="2"/>
        <v>0.00045049337938071055</v>
      </c>
      <c r="H17" s="237">
        <f aca="true" t="shared" si="7" ref="H17:S17">H19+H18</f>
        <v>9555.2</v>
      </c>
      <c r="I17" s="237">
        <f t="shared" si="7"/>
        <v>0</v>
      </c>
      <c r="J17" s="237">
        <f t="shared" si="7"/>
        <v>9555.2</v>
      </c>
      <c r="K17" s="237">
        <f t="shared" si="7"/>
        <v>0</v>
      </c>
      <c r="L17" s="237">
        <f t="shared" si="7"/>
        <v>0</v>
      </c>
      <c r="M17" s="237">
        <f t="shared" si="7"/>
        <v>0</v>
      </c>
      <c r="N17" s="237">
        <f t="shared" si="7"/>
        <v>0</v>
      </c>
      <c r="O17" s="237">
        <f t="shared" si="7"/>
        <v>0</v>
      </c>
      <c r="P17" s="237">
        <f t="shared" si="7"/>
        <v>0</v>
      </c>
      <c r="Q17" s="237">
        <f t="shared" si="7"/>
        <v>0</v>
      </c>
      <c r="R17" s="237">
        <f t="shared" si="7"/>
        <v>0</v>
      </c>
      <c r="S17" s="241">
        <f t="shared" si="7"/>
        <v>0</v>
      </c>
    </row>
    <row r="18" spans="1:19" s="44" customFormat="1" ht="18.75" customHeight="1">
      <c r="A18" s="93"/>
      <c r="B18" s="35" t="s">
        <v>685</v>
      </c>
      <c r="C18" s="31" t="s">
        <v>896</v>
      </c>
      <c r="D18" s="76">
        <v>500</v>
      </c>
      <c r="E18" s="239">
        <v>0</v>
      </c>
      <c r="F18" s="324">
        <f t="shared" si="4"/>
        <v>0</v>
      </c>
      <c r="G18" s="334">
        <f t="shared" si="2"/>
        <v>0</v>
      </c>
      <c r="H18" s="239">
        <f>E18</f>
        <v>0</v>
      </c>
      <c r="I18" s="239"/>
      <c r="J18" s="242">
        <f>H18</f>
        <v>0</v>
      </c>
      <c r="K18" s="245"/>
      <c r="L18" s="245"/>
      <c r="M18" s="245"/>
      <c r="N18" s="245"/>
      <c r="O18" s="245"/>
      <c r="P18" s="521"/>
      <c r="Q18" s="517"/>
      <c r="R18" s="517"/>
      <c r="S18" s="524"/>
    </row>
    <row r="19" spans="1:19" s="44" customFormat="1" ht="20.25" customHeight="1">
      <c r="A19" s="92"/>
      <c r="B19" s="35" t="s">
        <v>690</v>
      </c>
      <c r="C19" s="31" t="s">
        <v>869</v>
      </c>
      <c r="D19" s="76">
        <v>19820</v>
      </c>
      <c r="E19" s="239">
        <v>9555.2</v>
      </c>
      <c r="F19" s="324">
        <f t="shared" si="4"/>
        <v>0.4820988900100909</v>
      </c>
      <c r="G19" s="334">
        <f t="shared" si="2"/>
        <v>0.00045049337938071055</v>
      </c>
      <c r="H19" s="239">
        <f>E19</f>
        <v>9555.2</v>
      </c>
      <c r="I19" s="239"/>
      <c r="J19" s="242">
        <f>H19</f>
        <v>9555.2</v>
      </c>
      <c r="K19" s="243"/>
      <c r="L19" s="243"/>
      <c r="M19" s="243"/>
      <c r="N19" s="245"/>
      <c r="O19" s="245"/>
      <c r="P19" s="521"/>
      <c r="Q19" s="517"/>
      <c r="R19" s="517"/>
      <c r="S19" s="524"/>
    </row>
    <row r="20" spans="1:19" s="44" customFormat="1" ht="26.25" customHeight="1">
      <c r="A20" s="88" t="s">
        <v>703</v>
      </c>
      <c r="B20" s="89"/>
      <c r="C20" s="65" t="s">
        <v>704</v>
      </c>
      <c r="D20" s="119">
        <f aca="true" t="shared" si="8" ref="D20:S20">D21</f>
        <v>16264108</v>
      </c>
      <c r="E20" s="238">
        <f t="shared" si="8"/>
        <v>1185453.6700000002</v>
      </c>
      <c r="F20" s="409">
        <f t="shared" si="4"/>
        <v>0.07288771508403659</v>
      </c>
      <c r="G20" s="407">
        <f t="shared" si="2"/>
        <v>0.05588988507802722</v>
      </c>
      <c r="H20" s="238">
        <f t="shared" si="8"/>
        <v>881380.2800000001</v>
      </c>
      <c r="I20" s="238">
        <f t="shared" si="8"/>
        <v>375475.44</v>
      </c>
      <c r="J20" s="238">
        <f t="shared" si="8"/>
        <v>503002.75</v>
      </c>
      <c r="K20" s="238">
        <f t="shared" si="8"/>
        <v>0</v>
      </c>
      <c r="L20" s="238">
        <f t="shared" si="8"/>
        <v>2902.09</v>
      </c>
      <c r="M20" s="238">
        <f t="shared" si="8"/>
        <v>0</v>
      </c>
      <c r="N20" s="238">
        <f t="shared" si="8"/>
        <v>0</v>
      </c>
      <c r="O20" s="238">
        <f t="shared" si="8"/>
        <v>0</v>
      </c>
      <c r="P20" s="238">
        <f t="shared" si="8"/>
        <v>304073.39</v>
      </c>
      <c r="Q20" s="238">
        <f t="shared" si="8"/>
        <v>0</v>
      </c>
      <c r="R20" s="238">
        <f t="shared" si="8"/>
        <v>296068</v>
      </c>
      <c r="S20" s="244">
        <f t="shared" si="8"/>
        <v>8005.389999999999</v>
      </c>
    </row>
    <row r="21" spans="1:19" s="44" customFormat="1" ht="16.5" customHeight="1">
      <c r="A21" s="90" t="s">
        <v>705</v>
      </c>
      <c r="B21" s="91"/>
      <c r="C21" s="70" t="s">
        <v>706</v>
      </c>
      <c r="D21" s="173">
        <f>SUM(D22:D48)</f>
        <v>16264108</v>
      </c>
      <c r="E21" s="237">
        <f>SUM(E22:E48)</f>
        <v>1185453.6700000002</v>
      </c>
      <c r="F21" s="353">
        <f t="shared" si="4"/>
        <v>0.07288771508403659</v>
      </c>
      <c r="G21" s="408">
        <f t="shared" si="2"/>
        <v>0.05588988507802722</v>
      </c>
      <c r="H21" s="237">
        <f>SUM(H22:H48)</f>
        <v>881380.2800000001</v>
      </c>
      <c r="I21" s="237">
        <f aca="true" t="shared" si="9" ref="I21:S21">SUM(I22:I48)</f>
        <v>375475.44</v>
      </c>
      <c r="J21" s="237">
        <f t="shared" si="9"/>
        <v>503002.75</v>
      </c>
      <c r="K21" s="237">
        <f t="shared" si="9"/>
        <v>0</v>
      </c>
      <c r="L21" s="237">
        <f t="shared" si="9"/>
        <v>2902.09</v>
      </c>
      <c r="M21" s="237">
        <f t="shared" si="9"/>
        <v>0</v>
      </c>
      <c r="N21" s="237">
        <f t="shared" si="9"/>
        <v>0</v>
      </c>
      <c r="O21" s="237">
        <f t="shared" si="9"/>
        <v>0</v>
      </c>
      <c r="P21" s="237">
        <f t="shared" si="9"/>
        <v>304073.39</v>
      </c>
      <c r="Q21" s="237">
        <f t="shared" si="9"/>
        <v>0</v>
      </c>
      <c r="R21" s="237">
        <f t="shared" si="9"/>
        <v>296068</v>
      </c>
      <c r="S21" s="241">
        <f t="shared" si="9"/>
        <v>8005.389999999999</v>
      </c>
    </row>
    <row r="22" spans="1:19" s="69" customFormat="1" ht="15.75" customHeight="1">
      <c r="A22" s="87"/>
      <c r="B22" s="35" t="s">
        <v>439</v>
      </c>
      <c r="C22" s="66" t="s">
        <v>446</v>
      </c>
      <c r="D22" s="175">
        <v>5700</v>
      </c>
      <c r="E22" s="246">
        <v>2902.09</v>
      </c>
      <c r="F22" s="324">
        <f t="shared" si="4"/>
        <v>0.5091385964912281</v>
      </c>
      <c r="G22" s="334">
        <f t="shared" si="2"/>
        <v>0.00013682312577099028</v>
      </c>
      <c r="H22" s="245">
        <f>E22</f>
        <v>2902.09</v>
      </c>
      <c r="I22" s="246"/>
      <c r="J22" s="242"/>
      <c r="K22" s="243"/>
      <c r="L22" s="243">
        <f>H22</f>
        <v>2902.09</v>
      </c>
      <c r="M22" s="243"/>
      <c r="N22" s="245"/>
      <c r="O22" s="245"/>
      <c r="P22" s="521"/>
      <c r="Q22" s="518"/>
      <c r="R22" s="518"/>
      <c r="S22" s="525"/>
    </row>
    <row r="23" spans="1:19" s="44" customFormat="1" ht="15" customHeight="1">
      <c r="A23" s="87"/>
      <c r="B23" s="35" t="s">
        <v>678</v>
      </c>
      <c r="C23" s="30" t="s">
        <v>443</v>
      </c>
      <c r="D23" s="76">
        <v>562736</v>
      </c>
      <c r="E23" s="239">
        <v>278459.06</v>
      </c>
      <c r="F23" s="324">
        <f t="shared" si="4"/>
        <v>0.4948307199112906</v>
      </c>
      <c r="G23" s="334">
        <f t="shared" si="2"/>
        <v>0.0131283450852495</v>
      </c>
      <c r="H23" s="245">
        <f aca="true" t="shared" si="10" ref="H23:H87">E23</f>
        <v>278459.06</v>
      </c>
      <c r="I23" s="239">
        <f>H23</f>
        <v>278459.06</v>
      </c>
      <c r="J23" s="242"/>
      <c r="K23" s="243"/>
      <c r="L23" s="243"/>
      <c r="M23" s="243"/>
      <c r="N23" s="245"/>
      <c r="O23" s="245"/>
      <c r="P23" s="521"/>
      <c r="Q23" s="517"/>
      <c r="R23" s="517"/>
      <c r="S23" s="524"/>
    </row>
    <row r="24" spans="1:19" s="44" customFormat="1" ht="15.75" customHeight="1">
      <c r="A24" s="87"/>
      <c r="B24" s="35" t="s">
        <v>681</v>
      </c>
      <c r="C24" s="30" t="s">
        <v>682</v>
      </c>
      <c r="D24" s="76">
        <v>40099</v>
      </c>
      <c r="E24" s="239">
        <v>40098.7</v>
      </c>
      <c r="F24" s="324">
        <f t="shared" si="4"/>
        <v>0.9999925185166711</v>
      </c>
      <c r="G24" s="334">
        <f t="shared" si="2"/>
        <v>0.0018905097613627444</v>
      </c>
      <c r="H24" s="245">
        <f t="shared" si="10"/>
        <v>40098.7</v>
      </c>
      <c r="I24" s="239">
        <f>H24</f>
        <v>40098.7</v>
      </c>
      <c r="J24" s="242"/>
      <c r="K24" s="243"/>
      <c r="L24" s="243"/>
      <c r="M24" s="243"/>
      <c r="N24" s="245"/>
      <c r="O24" s="245"/>
      <c r="P24" s="521"/>
      <c r="Q24" s="517"/>
      <c r="R24" s="517"/>
      <c r="S24" s="524"/>
    </row>
    <row r="25" spans="1:19" s="44" customFormat="1" ht="15" customHeight="1">
      <c r="A25" s="87"/>
      <c r="B25" s="95" t="s">
        <v>707</v>
      </c>
      <c r="C25" s="30" t="s">
        <v>708</v>
      </c>
      <c r="D25" s="76">
        <v>91775</v>
      </c>
      <c r="E25" s="239">
        <v>47785.64</v>
      </c>
      <c r="F25" s="324">
        <f t="shared" si="4"/>
        <v>0.5206825388177608</v>
      </c>
      <c r="G25" s="334">
        <f t="shared" si="2"/>
        <v>0.0022529213882985237</v>
      </c>
      <c r="H25" s="245">
        <f t="shared" si="10"/>
        <v>47785.64</v>
      </c>
      <c r="I25" s="239">
        <f>H25</f>
        <v>47785.64</v>
      </c>
      <c r="J25" s="242"/>
      <c r="K25" s="243"/>
      <c r="L25" s="243"/>
      <c r="M25" s="243"/>
      <c r="N25" s="245"/>
      <c r="O25" s="245"/>
      <c r="P25" s="521"/>
      <c r="Q25" s="517"/>
      <c r="R25" s="517"/>
      <c r="S25" s="524"/>
    </row>
    <row r="26" spans="1:19" s="44" customFormat="1" ht="14.25" customHeight="1">
      <c r="A26" s="87"/>
      <c r="B26" s="95" t="s">
        <v>683</v>
      </c>
      <c r="C26" s="30" t="s">
        <v>684</v>
      </c>
      <c r="D26" s="76">
        <v>14705</v>
      </c>
      <c r="E26" s="239">
        <v>7552.04</v>
      </c>
      <c r="F26" s="324">
        <f t="shared" si="4"/>
        <v>0.5135695341720503</v>
      </c>
      <c r="G26" s="334">
        <f t="shared" si="2"/>
        <v>0.0003560515761907967</v>
      </c>
      <c r="H26" s="245">
        <f t="shared" si="10"/>
        <v>7552.04</v>
      </c>
      <c r="I26" s="239">
        <f>H26</f>
        <v>7552.04</v>
      </c>
      <c r="J26" s="242"/>
      <c r="K26" s="243"/>
      <c r="L26" s="243"/>
      <c r="M26" s="243"/>
      <c r="N26" s="245"/>
      <c r="O26" s="245"/>
      <c r="P26" s="521"/>
      <c r="Q26" s="517"/>
      <c r="R26" s="517"/>
      <c r="S26" s="524"/>
    </row>
    <row r="27" spans="1:19" s="44" customFormat="1" ht="14.25" customHeight="1">
      <c r="A27" s="87"/>
      <c r="B27" s="95" t="s">
        <v>366</v>
      </c>
      <c r="C27" s="30" t="s">
        <v>367</v>
      </c>
      <c r="D27" s="76">
        <v>2680</v>
      </c>
      <c r="E27" s="239">
        <v>1580</v>
      </c>
      <c r="F27" s="324">
        <f t="shared" si="4"/>
        <v>0.5895522388059702</v>
      </c>
      <c r="G27" s="334">
        <f t="shared" si="2"/>
        <v>7.4491328221442E-05</v>
      </c>
      <c r="H27" s="245">
        <f t="shared" si="10"/>
        <v>1580</v>
      </c>
      <c r="I27" s="239">
        <f>H27</f>
        <v>1580</v>
      </c>
      <c r="J27" s="242"/>
      <c r="K27" s="243"/>
      <c r="L27" s="243"/>
      <c r="M27" s="243"/>
      <c r="N27" s="245"/>
      <c r="O27" s="245"/>
      <c r="P27" s="521"/>
      <c r="Q27" s="517"/>
      <c r="R27" s="517"/>
      <c r="S27" s="524"/>
    </row>
    <row r="28" spans="1:19" s="44" customFormat="1" ht="12.75" customHeight="1">
      <c r="A28" s="87"/>
      <c r="B28" s="35" t="s">
        <v>685</v>
      </c>
      <c r="C28" s="30" t="s">
        <v>896</v>
      </c>
      <c r="D28" s="76">
        <v>605069</v>
      </c>
      <c r="E28" s="239">
        <v>170110.71</v>
      </c>
      <c r="F28" s="324">
        <f t="shared" si="4"/>
        <v>0.281142663068179</v>
      </c>
      <c r="G28" s="334">
        <f t="shared" si="2"/>
        <v>0.008020109324425656</v>
      </c>
      <c r="H28" s="245">
        <f t="shared" si="10"/>
        <v>170110.71</v>
      </c>
      <c r="I28" s="239"/>
      <c r="J28" s="242">
        <f>H28</f>
        <v>170110.71</v>
      </c>
      <c r="K28" s="243"/>
      <c r="L28" s="243"/>
      <c r="M28" s="243"/>
      <c r="N28" s="245"/>
      <c r="O28" s="245"/>
      <c r="P28" s="521"/>
      <c r="Q28" s="517"/>
      <c r="R28" s="517"/>
      <c r="S28" s="524"/>
    </row>
    <row r="29" spans="1:19" s="44" customFormat="1" ht="13.5" customHeight="1">
      <c r="A29" s="87"/>
      <c r="B29" s="35" t="s">
        <v>687</v>
      </c>
      <c r="C29" s="30" t="s">
        <v>867</v>
      </c>
      <c r="D29" s="76">
        <v>42000</v>
      </c>
      <c r="E29" s="239">
        <v>31164.61</v>
      </c>
      <c r="F29" s="324">
        <f t="shared" si="4"/>
        <v>0.7420145238095238</v>
      </c>
      <c r="G29" s="334">
        <f t="shared" si="2"/>
        <v>0.001469299488862806</v>
      </c>
      <c r="H29" s="245">
        <f t="shared" si="10"/>
        <v>31164.61</v>
      </c>
      <c r="I29" s="239"/>
      <c r="J29" s="242">
        <f aca="true" t="shared" si="11" ref="J29:J43">H29</f>
        <v>31164.61</v>
      </c>
      <c r="K29" s="243"/>
      <c r="L29" s="243"/>
      <c r="M29" s="243"/>
      <c r="N29" s="245"/>
      <c r="O29" s="245"/>
      <c r="P29" s="521"/>
      <c r="Q29" s="517"/>
      <c r="R29" s="517"/>
      <c r="S29" s="524"/>
    </row>
    <row r="30" spans="1:19" s="44" customFormat="1" ht="13.5" customHeight="1">
      <c r="A30" s="87"/>
      <c r="B30" s="35" t="s">
        <v>688</v>
      </c>
      <c r="C30" s="30" t="s">
        <v>868</v>
      </c>
      <c r="D30" s="76">
        <v>120000</v>
      </c>
      <c r="E30" s="239">
        <v>2708.4</v>
      </c>
      <c r="F30" s="324">
        <f t="shared" si="4"/>
        <v>0.02257</v>
      </c>
      <c r="G30" s="334">
        <f t="shared" si="2"/>
        <v>0.00012769133756642626</v>
      </c>
      <c r="H30" s="245">
        <f t="shared" si="10"/>
        <v>2708.4</v>
      </c>
      <c r="I30" s="239"/>
      <c r="J30" s="242">
        <f t="shared" si="11"/>
        <v>2708.4</v>
      </c>
      <c r="K30" s="243"/>
      <c r="L30" s="243"/>
      <c r="M30" s="243"/>
      <c r="N30" s="245"/>
      <c r="O30" s="245"/>
      <c r="P30" s="521"/>
      <c r="Q30" s="517"/>
      <c r="R30" s="517"/>
      <c r="S30" s="524"/>
    </row>
    <row r="31" spans="1:19" s="44" customFormat="1" ht="13.5" customHeight="1">
      <c r="A31" s="87"/>
      <c r="B31" s="35" t="s">
        <v>855</v>
      </c>
      <c r="C31" s="30" t="s">
        <v>856</v>
      </c>
      <c r="D31" s="76">
        <v>1000</v>
      </c>
      <c r="E31" s="239">
        <v>600</v>
      </c>
      <c r="F31" s="324">
        <f t="shared" si="4"/>
        <v>0.6</v>
      </c>
      <c r="G31" s="334">
        <f t="shared" si="2"/>
        <v>2.8287846160041264E-05</v>
      </c>
      <c r="H31" s="245">
        <f t="shared" si="10"/>
        <v>600</v>
      </c>
      <c r="I31" s="239"/>
      <c r="J31" s="242">
        <f t="shared" si="11"/>
        <v>600</v>
      </c>
      <c r="K31" s="243"/>
      <c r="L31" s="243"/>
      <c r="M31" s="243"/>
      <c r="N31" s="245"/>
      <c r="O31" s="245"/>
      <c r="P31" s="521"/>
      <c r="Q31" s="517"/>
      <c r="R31" s="517"/>
      <c r="S31" s="524"/>
    </row>
    <row r="32" spans="1:19" s="44" customFormat="1" ht="14.25" customHeight="1">
      <c r="A32" s="87"/>
      <c r="B32" s="35" t="s">
        <v>690</v>
      </c>
      <c r="C32" s="30" t="s">
        <v>869</v>
      </c>
      <c r="D32" s="76">
        <v>403510</v>
      </c>
      <c r="E32" s="239">
        <v>263359.33</v>
      </c>
      <c r="F32" s="324">
        <f t="shared" si="4"/>
        <v>0.6526711357834998</v>
      </c>
      <c r="G32" s="334">
        <f t="shared" si="2"/>
        <v>0.012416447019752568</v>
      </c>
      <c r="H32" s="245">
        <f t="shared" si="10"/>
        <v>263359.33</v>
      </c>
      <c r="I32" s="239"/>
      <c r="J32" s="242">
        <f t="shared" si="11"/>
        <v>263359.33</v>
      </c>
      <c r="K32" s="243"/>
      <c r="L32" s="243"/>
      <c r="M32" s="243"/>
      <c r="N32" s="245"/>
      <c r="O32" s="245"/>
      <c r="P32" s="521"/>
      <c r="Q32" s="517"/>
      <c r="R32" s="517"/>
      <c r="S32" s="524"/>
    </row>
    <row r="33" spans="1:19" s="44" customFormat="1" ht="14.25" customHeight="1">
      <c r="A33" s="87"/>
      <c r="B33" s="35" t="s">
        <v>368</v>
      </c>
      <c r="C33" s="30" t="s">
        <v>369</v>
      </c>
      <c r="D33" s="76">
        <v>2000</v>
      </c>
      <c r="E33" s="239">
        <v>805.2</v>
      </c>
      <c r="F33" s="324">
        <f t="shared" si="4"/>
        <v>0.4026</v>
      </c>
      <c r="G33" s="334">
        <f t="shared" si="2"/>
        <v>3.796228954677538E-05</v>
      </c>
      <c r="H33" s="245">
        <f t="shared" si="10"/>
        <v>805.2</v>
      </c>
      <c r="I33" s="239"/>
      <c r="J33" s="242">
        <f t="shared" si="11"/>
        <v>805.2</v>
      </c>
      <c r="K33" s="243"/>
      <c r="L33" s="243"/>
      <c r="M33" s="243"/>
      <c r="N33" s="245"/>
      <c r="O33" s="245"/>
      <c r="P33" s="521"/>
      <c r="Q33" s="517"/>
      <c r="R33" s="517"/>
      <c r="S33" s="524"/>
    </row>
    <row r="34" spans="1:19" s="44" customFormat="1" ht="14.25" customHeight="1">
      <c r="A34" s="87"/>
      <c r="B34" s="35" t="s">
        <v>1009</v>
      </c>
      <c r="C34" s="30" t="s">
        <v>447</v>
      </c>
      <c r="D34" s="76">
        <v>6000</v>
      </c>
      <c r="E34" s="239">
        <v>3546.81</v>
      </c>
      <c r="F34" s="324">
        <f t="shared" si="4"/>
        <v>0.591135</v>
      </c>
      <c r="G34" s="334">
        <f t="shared" si="2"/>
        <v>0.00016721935939815994</v>
      </c>
      <c r="H34" s="245">
        <f t="shared" si="10"/>
        <v>3546.81</v>
      </c>
      <c r="I34" s="239"/>
      <c r="J34" s="242">
        <f t="shared" si="11"/>
        <v>3546.81</v>
      </c>
      <c r="K34" s="243"/>
      <c r="L34" s="243"/>
      <c r="M34" s="243"/>
      <c r="N34" s="245"/>
      <c r="O34" s="245"/>
      <c r="P34" s="521"/>
      <c r="Q34" s="517"/>
      <c r="R34" s="517"/>
      <c r="S34" s="524"/>
    </row>
    <row r="35" spans="1:19" s="44" customFormat="1" ht="14.25" customHeight="1">
      <c r="A35" s="87"/>
      <c r="B35" s="35" t="s">
        <v>1002</v>
      </c>
      <c r="C35" s="30" t="s">
        <v>448</v>
      </c>
      <c r="D35" s="76">
        <v>4000</v>
      </c>
      <c r="E35" s="239">
        <v>1752.54</v>
      </c>
      <c r="F35" s="324">
        <f t="shared" si="4"/>
        <v>0.438135</v>
      </c>
      <c r="G35" s="334">
        <f t="shared" si="2"/>
        <v>8.262596984886452E-05</v>
      </c>
      <c r="H35" s="245">
        <f t="shared" si="10"/>
        <v>1752.54</v>
      </c>
      <c r="I35" s="239"/>
      <c r="J35" s="242">
        <f t="shared" si="11"/>
        <v>1752.54</v>
      </c>
      <c r="K35" s="243"/>
      <c r="L35" s="243"/>
      <c r="M35" s="243"/>
      <c r="N35" s="245"/>
      <c r="O35" s="245"/>
      <c r="P35" s="521"/>
      <c r="Q35" s="517"/>
      <c r="R35" s="517"/>
      <c r="S35" s="524"/>
    </row>
    <row r="36" spans="1:19" s="44" customFormat="1" ht="14.25" customHeight="1">
      <c r="A36" s="87"/>
      <c r="B36" s="35" t="s">
        <v>692</v>
      </c>
      <c r="C36" s="30" t="s">
        <v>693</v>
      </c>
      <c r="D36" s="76">
        <v>2000</v>
      </c>
      <c r="E36" s="239">
        <v>180.6</v>
      </c>
      <c r="F36" s="324">
        <f t="shared" si="4"/>
        <v>0.09029999999999999</v>
      </c>
      <c r="G36" s="334">
        <f t="shared" si="2"/>
        <v>8.51464169417242E-06</v>
      </c>
      <c r="H36" s="245">
        <f t="shared" si="10"/>
        <v>180.6</v>
      </c>
      <c r="I36" s="239"/>
      <c r="J36" s="242">
        <f t="shared" si="11"/>
        <v>180.6</v>
      </c>
      <c r="K36" s="243"/>
      <c r="L36" s="243"/>
      <c r="M36" s="243"/>
      <c r="N36" s="245"/>
      <c r="O36" s="245"/>
      <c r="P36" s="521"/>
      <c r="Q36" s="517"/>
      <c r="R36" s="517"/>
      <c r="S36" s="524"/>
    </row>
    <row r="37" spans="1:19" s="44" customFormat="1" ht="13.5" customHeight="1">
      <c r="A37" s="87"/>
      <c r="B37" s="35" t="s">
        <v>696</v>
      </c>
      <c r="C37" s="30" t="s">
        <v>697</v>
      </c>
      <c r="D37" s="76">
        <v>17500</v>
      </c>
      <c r="E37" s="239">
        <v>13125</v>
      </c>
      <c r="F37" s="324">
        <f t="shared" si="4"/>
        <v>0.75</v>
      </c>
      <c r="G37" s="334">
        <f t="shared" si="2"/>
        <v>0.0006187966347509027</v>
      </c>
      <c r="H37" s="245">
        <f t="shared" si="10"/>
        <v>13125</v>
      </c>
      <c r="I37" s="239"/>
      <c r="J37" s="242">
        <f t="shared" si="11"/>
        <v>13125</v>
      </c>
      <c r="K37" s="243"/>
      <c r="L37" s="243"/>
      <c r="M37" s="243"/>
      <c r="N37" s="245"/>
      <c r="O37" s="245"/>
      <c r="P37" s="521"/>
      <c r="Q37" s="517"/>
      <c r="R37" s="517"/>
      <c r="S37" s="524"/>
    </row>
    <row r="38" spans="1:19" s="44" customFormat="1" ht="16.5" customHeight="1">
      <c r="A38" s="87"/>
      <c r="B38" s="35" t="s">
        <v>748</v>
      </c>
      <c r="C38" s="30" t="s">
        <v>749</v>
      </c>
      <c r="D38" s="76">
        <v>16589</v>
      </c>
      <c r="E38" s="239">
        <v>8297</v>
      </c>
      <c r="F38" s="324">
        <f t="shared" si="4"/>
        <v>0.5001507022725903</v>
      </c>
      <c r="G38" s="334">
        <f t="shared" si="2"/>
        <v>0.00039117376598310396</v>
      </c>
      <c r="H38" s="245">
        <f t="shared" si="10"/>
        <v>8297</v>
      </c>
      <c r="I38" s="239"/>
      <c r="J38" s="242">
        <f t="shared" si="11"/>
        <v>8297</v>
      </c>
      <c r="K38" s="243"/>
      <c r="L38" s="243"/>
      <c r="M38" s="243"/>
      <c r="N38" s="245"/>
      <c r="O38" s="245"/>
      <c r="P38" s="521"/>
      <c r="Q38" s="517"/>
      <c r="R38" s="517"/>
      <c r="S38" s="524"/>
    </row>
    <row r="39" spans="1:19" s="44" customFormat="1" ht="16.5" customHeight="1">
      <c r="A39" s="87"/>
      <c r="B39" s="35" t="s">
        <v>1012</v>
      </c>
      <c r="C39" s="30" t="s">
        <v>449</v>
      </c>
      <c r="D39" s="76">
        <v>829</v>
      </c>
      <c r="E39" s="239">
        <v>781.29</v>
      </c>
      <c r="F39" s="324">
        <f t="shared" si="4"/>
        <v>0.9424487334137515</v>
      </c>
      <c r="G39" s="334">
        <f t="shared" si="2"/>
        <v>3.683501887729773E-05</v>
      </c>
      <c r="H39" s="245">
        <f t="shared" si="10"/>
        <v>781.29</v>
      </c>
      <c r="I39" s="239"/>
      <c r="J39" s="242">
        <f t="shared" si="11"/>
        <v>781.29</v>
      </c>
      <c r="K39" s="243"/>
      <c r="L39" s="243"/>
      <c r="M39" s="243"/>
      <c r="N39" s="245"/>
      <c r="O39" s="245"/>
      <c r="P39" s="521"/>
      <c r="Q39" s="517"/>
      <c r="R39" s="517"/>
      <c r="S39" s="524"/>
    </row>
    <row r="40" spans="1:19" s="44" customFormat="1" ht="16.5" customHeight="1">
      <c r="A40" s="87"/>
      <c r="B40" s="35" t="s">
        <v>52</v>
      </c>
      <c r="C40" s="30" t="s">
        <v>53</v>
      </c>
      <c r="D40" s="76">
        <v>16</v>
      </c>
      <c r="E40" s="239">
        <v>15.8</v>
      </c>
      <c r="F40" s="324">
        <f t="shared" si="4"/>
        <v>0.9875</v>
      </c>
      <c r="G40" s="334">
        <f t="shared" si="2"/>
        <v>7.4491328221442E-07</v>
      </c>
      <c r="H40" s="245">
        <f t="shared" si="10"/>
        <v>15.8</v>
      </c>
      <c r="I40" s="239"/>
      <c r="J40" s="242">
        <f t="shared" si="11"/>
        <v>15.8</v>
      </c>
      <c r="K40" s="243"/>
      <c r="L40" s="243"/>
      <c r="M40" s="243"/>
      <c r="N40" s="245"/>
      <c r="O40" s="245"/>
      <c r="P40" s="521"/>
      <c r="Q40" s="517"/>
      <c r="R40" s="517"/>
      <c r="S40" s="524"/>
    </row>
    <row r="41" spans="1:19" s="44" customFormat="1" ht="15" customHeight="1">
      <c r="A41" s="87"/>
      <c r="B41" s="35" t="s">
        <v>1003</v>
      </c>
      <c r="C41" s="30" t="s">
        <v>450</v>
      </c>
      <c r="D41" s="76">
        <v>6000</v>
      </c>
      <c r="E41" s="239">
        <v>1730</v>
      </c>
      <c r="F41" s="324">
        <f t="shared" si="4"/>
        <v>0.28833333333333333</v>
      </c>
      <c r="G41" s="334">
        <f t="shared" si="2"/>
        <v>8.156328976145232E-05</v>
      </c>
      <c r="H41" s="245">
        <f t="shared" si="10"/>
        <v>1730</v>
      </c>
      <c r="I41" s="239"/>
      <c r="J41" s="242">
        <f t="shared" si="11"/>
        <v>1730</v>
      </c>
      <c r="K41" s="243"/>
      <c r="L41" s="243"/>
      <c r="M41" s="243"/>
      <c r="N41" s="245"/>
      <c r="O41" s="245"/>
      <c r="P41" s="521"/>
      <c r="Q41" s="517"/>
      <c r="R41" s="517"/>
      <c r="S41" s="524"/>
    </row>
    <row r="42" spans="1:19" s="44" customFormat="1" ht="14.25" customHeight="1">
      <c r="A42" s="87"/>
      <c r="B42" s="35" t="s">
        <v>1004</v>
      </c>
      <c r="C42" s="30" t="s">
        <v>451</v>
      </c>
      <c r="D42" s="76">
        <v>1500</v>
      </c>
      <c r="E42" s="239">
        <v>656.7</v>
      </c>
      <c r="F42" s="324">
        <f t="shared" si="4"/>
        <v>0.4378</v>
      </c>
      <c r="G42" s="334">
        <f t="shared" si="2"/>
        <v>3.096104762216517E-05</v>
      </c>
      <c r="H42" s="245">
        <f t="shared" si="10"/>
        <v>656.7</v>
      </c>
      <c r="I42" s="239"/>
      <c r="J42" s="242">
        <f t="shared" si="11"/>
        <v>656.7</v>
      </c>
      <c r="K42" s="243"/>
      <c r="L42" s="243"/>
      <c r="M42" s="243"/>
      <c r="N42" s="245"/>
      <c r="O42" s="245"/>
      <c r="P42" s="521"/>
      <c r="Q42" s="517"/>
      <c r="R42" s="517"/>
      <c r="S42" s="524"/>
    </row>
    <row r="43" spans="1:19" s="44" customFormat="1" ht="14.25" customHeight="1">
      <c r="A43" s="87"/>
      <c r="B43" s="35" t="s">
        <v>1005</v>
      </c>
      <c r="C43" s="30" t="s">
        <v>452</v>
      </c>
      <c r="D43" s="76">
        <v>10000</v>
      </c>
      <c r="E43" s="239">
        <v>4168.76</v>
      </c>
      <c r="F43" s="324">
        <f t="shared" si="4"/>
        <v>0.416876</v>
      </c>
      <c r="G43" s="334">
        <f t="shared" si="2"/>
        <v>0.00019654206926355606</v>
      </c>
      <c r="H43" s="245">
        <f t="shared" si="10"/>
        <v>4168.76</v>
      </c>
      <c r="I43" s="239"/>
      <c r="J43" s="242">
        <f t="shared" si="11"/>
        <v>4168.76</v>
      </c>
      <c r="K43" s="243"/>
      <c r="L43" s="243"/>
      <c r="M43" s="243"/>
      <c r="N43" s="245"/>
      <c r="O43" s="245"/>
      <c r="P43" s="521"/>
      <c r="Q43" s="517"/>
      <c r="R43" s="517"/>
      <c r="S43" s="524"/>
    </row>
    <row r="44" spans="1:19" s="44" customFormat="1" ht="22.5" customHeight="1">
      <c r="A44" s="87"/>
      <c r="B44" s="35" t="s">
        <v>750</v>
      </c>
      <c r="C44" s="30" t="s">
        <v>9</v>
      </c>
      <c r="D44" s="76">
        <v>6279223</v>
      </c>
      <c r="E44" s="239">
        <v>4000</v>
      </c>
      <c r="F44" s="324">
        <f t="shared" si="4"/>
        <v>0.0006370214913533092</v>
      </c>
      <c r="G44" s="334">
        <f aca="true" t="shared" si="12" ref="G44:G59">E44/$E$672</f>
        <v>0.00018858564106694176</v>
      </c>
      <c r="H44" s="245"/>
      <c r="I44" s="239"/>
      <c r="J44" s="242"/>
      <c r="K44" s="243"/>
      <c r="L44" s="243"/>
      <c r="M44" s="243"/>
      <c r="N44" s="245"/>
      <c r="O44" s="245"/>
      <c r="P44" s="243">
        <f>E44</f>
        <v>4000</v>
      </c>
      <c r="Q44" s="517"/>
      <c r="R44" s="249">
        <f>P44</f>
        <v>4000</v>
      </c>
      <c r="S44" s="531"/>
    </row>
    <row r="45" spans="1:19" s="44" customFormat="1" ht="21.75" customHeight="1">
      <c r="A45" s="87"/>
      <c r="B45" s="35" t="s">
        <v>54</v>
      </c>
      <c r="C45" s="30" t="s">
        <v>9</v>
      </c>
      <c r="D45" s="76">
        <v>4350726</v>
      </c>
      <c r="E45" s="239">
        <v>3950.92</v>
      </c>
      <c r="F45" s="324">
        <f t="shared" si="4"/>
        <v>0.000908105911519135</v>
      </c>
      <c r="G45" s="334">
        <f t="shared" si="12"/>
        <v>0.0001862716952510504</v>
      </c>
      <c r="H45" s="245"/>
      <c r="I45" s="239"/>
      <c r="J45" s="242"/>
      <c r="K45" s="243"/>
      <c r="L45" s="243"/>
      <c r="M45" s="243"/>
      <c r="N45" s="245"/>
      <c r="O45" s="245"/>
      <c r="P45" s="243">
        <f>E45</f>
        <v>3950.92</v>
      </c>
      <c r="Q45" s="517"/>
      <c r="R45" s="363"/>
      <c r="S45" s="532">
        <f>P45</f>
        <v>3950.92</v>
      </c>
    </row>
    <row r="46" spans="1:19" s="44" customFormat="1" ht="24.75" customHeight="1">
      <c r="A46" s="87"/>
      <c r="B46" s="35" t="s">
        <v>131</v>
      </c>
      <c r="C46" s="30" t="s">
        <v>9</v>
      </c>
      <c r="D46" s="76">
        <v>2767258</v>
      </c>
      <c r="E46" s="239">
        <v>4054.47</v>
      </c>
      <c r="F46" s="324">
        <f t="shared" si="4"/>
        <v>0.0014651579288956793</v>
      </c>
      <c r="G46" s="334">
        <f t="shared" si="12"/>
        <v>0.00019115370603417083</v>
      </c>
      <c r="H46" s="245"/>
      <c r="I46" s="239"/>
      <c r="J46" s="242"/>
      <c r="K46" s="243"/>
      <c r="L46" s="243"/>
      <c r="M46" s="243"/>
      <c r="N46" s="245"/>
      <c r="O46" s="245"/>
      <c r="P46" s="243">
        <f>E46</f>
        <v>4054.47</v>
      </c>
      <c r="Q46" s="517"/>
      <c r="R46" s="363"/>
      <c r="S46" s="532">
        <f>P46</f>
        <v>4054.47</v>
      </c>
    </row>
    <row r="47" spans="1:19" s="44" customFormat="1" ht="23.25" customHeight="1">
      <c r="A47" s="87"/>
      <c r="B47" s="35" t="s">
        <v>676</v>
      </c>
      <c r="C47" s="30" t="s">
        <v>205</v>
      </c>
      <c r="D47" s="76">
        <v>292068</v>
      </c>
      <c r="E47" s="239">
        <v>292068</v>
      </c>
      <c r="F47" s="324">
        <f t="shared" si="4"/>
        <v>1</v>
      </c>
      <c r="G47" s="334">
        <f t="shared" si="12"/>
        <v>0.013769957753784886</v>
      </c>
      <c r="H47" s="245"/>
      <c r="I47" s="239"/>
      <c r="J47" s="242"/>
      <c r="K47" s="243"/>
      <c r="L47" s="243"/>
      <c r="M47" s="243"/>
      <c r="N47" s="245"/>
      <c r="O47" s="245"/>
      <c r="P47" s="243">
        <f>E47</f>
        <v>292068</v>
      </c>
      <c r="Q47" s="517"/>
      <c r="R47" s="249">
        <f>P47</f>
        <v>292068</v>
      </c>
      <c r="S47" s="532"/>
    </row>
    <row r="48" spans="1:19" s="44" customFormat="1" ht="45" customHeight="1">
      <c r="A48" s="87"/>
      <c r="B48" s="35" t="s">
        <v>353</v>
      </c>
      <c r="C48" s="30" t="s">
        <v>45</v>
      </c>
      <c r="D48" s="76">
        <v>619125</v>
      </c>
      <c r="E48" s="239">
        <v>0</v>
      </c>
      <c r="F48" s="324">
        <f t="shared" si="4"/>
        <v>0</v>
      </c>
      <c r="G48" s="334">
        <f t="shared" si="12"/>
        <v>0</v>
      </c>
      <c r="H48" s="245"/>
      <c r="I48" s="239"/>
      <c r="J48" s="242"/>
      <c r="K48" s="243"/>
      <c r="L48" s="243"/>
      <c r="M48" s="243"/>
      <c r="N48" s="245"/>
      <c r="O48" s="245"/>
      <c r="P48" s="243">
        <f>E48</f>
        <v>0</v>
      </c>
      <c r="Q48" s="517"/>
      <c r="R48" s="249">
        <f>P48</f>
        <v>0</v>
      </c>
      <c r="S48" s="531"/>
    </row>
    <row r="49" spans="1:19" s="44" customFormat="1" ht="49.5" customHeight="1">
      <c r="A49" s="88" t="s">
        <v>751</v>
      </c>
      <c r="B49" s="96"/>
      <c r="C49" s="65" t="s">
        <v>611</v>
      </c>
      <c r="D49" s="119">
        <f>D50</f>
        <v>158000</v>
      </c>
      <c r="E49" s="238">
        <f>E50</f>
        <v>48286.22</v>
      </c>
      <c r="F49" s="409">
        <f t="shared" si="4"/>
        <v>0.30560898734177216</v>
      </c>
      <c r="G49" s="409">
        <f t="shared" si="12"/>
        <v>0.0022765219383498463</v>
      </c>
      <c r="H49" s="247">
        <f t="shared" si="10"/>
        <v>48286.22</v>
      </c>
      <c r="I49" s="247">
        <f aca="true" t="shared" si="13" ref="I49:S49">I50</f>
        <v>0</v>
      </c>
      <c r="J49" s="247">
        <f t="shared" si="13"/>
        <v>48286.22</v>
      </c>
      <c r="K49" s="247">
        <f t="shared" si="13"/>
        <v>0</v>
      </c>
      <c r="L49" s="247">
        <f t="shared" si="13"/>
        <v>0</v>
      </c>
      <c r="M49" s="247">
        <f t="shared" si="13"/>
        <v>0</v>
      </c>
      <c r="N49" s="247">
        <f t="shared" si="13"/>
        <v>0</v>
      </c>
      <c r="O49" s="247">
        <f t="shared" si="13"/>
        <v>0</v>
      </c>
      <c r="P49" s="247">
        <f t="shared" si="13"/>
        <v>0</v>
      </c>
      <c r="Q49" s="247">
        <f t="shared" si="13"/>
        <v>0</v>
      </c>
      <c r="R49" s="247">
        <f t="shared" si="13"/>
        <v>0</v>
      </c>
      <c r="S49" s="248">
        <f t="shared" si="13"/>
        <v>0</v>
      </c>
    </row>
    <row r="50" spans="1:19" s="44" customFormat="1" ht="24" customHeight="1">
      <c r="A50" s="90" t="s">
        <v>752</v>
      </c>
      <c r="B50" s="91"/>
      <c r="C50" s="67" t="s">
        <v>753</v>
      </c>
      <c r="D50" s="173">
        <f>SUM(D51:D57)</f>
        <v>158000</v>
      </c>
      <c r="E50" s="237">
        <f>SUM(E51:E57)</f>
        <v>48286.22</v>
      </c>
      <c r="F50" s="353">
        <f t="shared" si="4"/>
        <v>0.30560898734177216</v>
      </c>
      <c r="G50" s="353">
        <f t="shared" si="12"/>
        <v>0.0022765219383498463</v>
      </c>
      <c r="H50" s="240">
        <f t="shared" si="10"/>
        <v>48286.22</v>
      </c>
      <c r="I50" s="240">
        <f>SUM(I51:I57)</f>
        <v>0</v>
      </c>
      <c r="J50" s="240">
        <f>SUM(J51:J57)</f>
        <v>48286.22</v>
      </c>
      <c r="K50" s="240">
        <f>SUM(K51:K57)</f>
        <v>0</v>
      </c>
      <c r="L50" s="240">
        <f>SUM(L51:L57)</f>
        <v>0</v>
      </c>
      <c r="M50" s="240">
        <f>SUM(M51:M57)</f>
        <v>0</v>
      </c>
      <c r="N50" s="240">
        <f aca="true" t="shared" si="14" ref="N50:S50">SUM(N51:N57)</f>
        <v>0</v>
      </c>
      <c r="O50" s="240">
        <f t="shared" si="14"/>
        <v>0</v>
      </c>
      <c r="P50" s="240">
        <f t="shared" si="14"/>
        <v>0</v>
      </c>
      <c r="Q50" s="240">
        <f t="shared" si="14"/>
        <v>0</v>
      </c>
      <c r="R50" s="240">
        <f t="shared" si="14"/>
        <v>0</v>
      </c>
      <c r="S50" s="251">
        <f t="shared" si="14"/>
        <v>0</v>
      </c>
    </row>
    <row r="51" spans="1:19" s="44" customFormat="1" ht="15" customHeight="1">
      <c r="A51" s="415"/>
      <c r="B51" s="94" t="s">
        <v>685</v>
      </c>
      <c r="C51" s="30" t="s">
        <v>896</v>
      </c>
      <c r="D51" s="176">
        <v>5000</v>
      </c>
      <c r="E51" s="249">
        <v>0</v>
      </c>
      <c r="F51" s="324">
        <f t="shared" si="4"/>
        <v>0</v>
      </c>
      <c r="G51" s="334">
        <f t="shared" si="12"/>
        <v>0</v>
      </c>
      <c r="H51" s="245">
        <f t="shared" si="10"/>
        <v>0</v>
      </c>
      <c r="I51" s="249"/>
      <c r="J51" s="249">
        <f>H51</f>
        <v>0</v>
      </c>
      <c r="K51" s="249"/>
      <c r="L51" s="249"/>
      <c r="M51" s="249"/>
      <c r="N51" s="249"/>
      <c r="O51" s="249"/>
      <c r="P51" s="249"/>
      <c r="Q51" s="517"/>
      <c r="R51" s="517"/>
      <c r="S51" s="524"/>
    </row>
    <row r="52" spans="1:19" s="44" customFormat="1" ht="14.25" customHeight="1">
      <c r="A52" s="93"/>
      <c r="B52" s="35" t="s">
        <v>687</v>
      </c>
      <c r="C52" s="30" t="s">
        <v>867</v>
      </c>
      <c r="D52" s="76">
        <v>3000</v>
      </c>
      <c r="E52" s="239">
        <v>1710.48</v>
      </c>
      <c r="F52" s="324">
        <f t="shared" si="4"/>
        <v>0.57016</v>
      </c>
      <c r="G52" s="334">
        <f t="shared" si="12"/>
        <v>8.064299183304564E-05</v>
      </c>
      <c r="H52" s="245">
        <f t="shared" si="10"/>
        <v>1710.48</v>
      </c>
      <c r="I52" s="239"/>
      <c r="J52" s="249">
        <f aca="true" t="shared" si="15" ref="J52:J57">H52</f>
        <v>1710.48</v>
      </c>
      <c r="K52" s="243"/>
      <c r="L52" s="243"/>
      <c r="M52" s="243"/>
      <c r="N52" s="245"/>
      <c r="O52" s="245"/>
      <c r="P52" s="521"/>
      <c r="Q52" s="517"/>
      <c r="R52" s="517"/>
      <c r="S52" s="524"/>
    </row>
    <row r="53" spans="1:19" s="44" customFormat="1" ht="17.25" customHeight="1">
      <c r="A53" s="92"/>
      <c r="B53" s="35" t="s">
        <v>690</v>
      </c>
      <c r="C53" s="30" t="s">
        <v>869</v>
      </c>
      <c r="D53" s="76">
        <v>80000</v>
      </c>
      <c r="E53" s="239">
        <v>18330.81</v>
      </c>
      <c r="F53" s="324">
        <f t="shared" si="4"/>
        <v>0.22913512500000002</v>
      </c>
      <c r="G53" s="334">
        <f t="shared" si="12"/>
        <v>0.0008642318887815768</v>
      </c>
      <c r="H53" s="245">
        <f t="shared" si="10"/>
        <v>18330.81</v>
      </c>
      <c r="I53" s="239"/>
      <c r="J53" s="249">
        <f t="shared" si="15"/>
        <v>18330.81</v>
      </c>
      <c r="K53" s="243"/>
      <c r="L53" s="243"/>
      <c r="M53" s="243"/>
      <c r="N53" s="245"/>
      <c r="O53" s="245"/>
      <c r="P53" s="521"/>
      <c r="Q53" s="517"/>
      <c r="R53" s="517"/>
      <c r="S53" s="524"/>
    </row>
    <row r="54" spans="1:19" s="44" customFormat="1" ht="17.25" customHeight="1">
      <c r="A54" s="92"/>
      <c r="B54" s="35" t="s">
        <v>694</v>
      </c>
      <c r="C54" s="30" t="s">
        <v>695</v>
      </c>
      <c r="D54" s="76">
        <v>20000</v>
      </c>
      <c r="E54" s="239">
        <v>9221.18</v>
      </c>
      <c r="F54" s="324">
        <f t="shared" si="4"/>
        <v>0.461059</v>
      </c>
      <c r="G54" s="334">
        <f t="shared" si="12"/>
        <v>0.0004347455354234155</v>
      </c>
      <c r="H54" s="245">
        <f t="shared" si="10"/>
        <v>9221.18</v>
      </c>
      <c r="I54" s="239"/>
      <c r="J54" s="249">
        <f t="shared" si="15"/>
        <v>9221.18</v>
      </c>
      <c r="K54" s="243"/>
      <c r="L54" s="243"/>
      <c r="M54" s="243"/>
      <c r="N54" s="245"/>
      <c r="O54" s="245"/>
      <c r="P54" s="521"/>
      <c r="Q54" s="517"/>
      <c r="R54" s="517"/>
      <c r="S54" s="524"/>
    </row>
    <row r="55" spans="1:19" s="44" customFormat="1" ht="14.25" customHeight="1">
      <c r="A55" s="92"/>
      <c r="B55" s="35" t="s">
        <v>748</v>
      </c>
      <c r="C55" s="30" t="s">
        <v>749</v>
      </c>
      <c r="D55" s="76">
        <v>23000</v>
      </c>
      <c r="E55" s="239">
        <v>8501</v>
      </c>
      <c r="F55" s="324">
        <f t="shared" si="4"/>
        <v>0.3696086956521739</v>
      </c>
      <c r="G55" s="334">
        <f t="shared" si="12"/>
        <v>0.00040079163367751796</v>
      </c>
      <c r="H55" s="245">
        <f t="shared" si="10"/>
        <v>8501</v>
      </c>
      <c r="I55" s="239"/>
      <c r="J55" s="249">
        <f t="shared" si="15"/>
        <v>8501</v>
      </c>
      <c r="K55" s="243"/>
      <c r="L55" s="243"/>
      <c r="M55" s="243"/>
      <c r="N55" s="245"/>
      <c r="O55" s="245"/>
      <c r="P55" s="521"/>
      <c r="Q55" s="517"/>
      <c r="R55" s="517"/>
      <c r="S55" s="524"/>
    </row>
    <row r="56" spans="1:19" s="44" customFormat="1" ht="14.25" customHeight="1">
      <c r="A56" s="92"/>
      <c r="B56" s="35" t="s">
        <v>854</v>
      </c>
      <c r="C56" s="30" t="s">
        <v>516</v>
      </c>
      <c r="D56" s="76">
        <v>7000</v>
      </c>
      <c r="E56" s="239">
        <v>2794</v>
      </c>
      <c r="F56" s="324">
        <f t="shared" si="4"/>
        <v>0.39914285714285713</v>
      </c>
      <c r="G56" s="334">
        <f t="shared" si="12"/>
        <v>0.00013172707028525884</v>
      </c>
      <c r="H56" s="245">
        <f t="shared" si="10"/>
        <v>2794</v>
      </c>
      <c r="I56" s="239"/>
      <c r="J56" s="249">
        <f t="shared" si="15"/>
        <v>2794</v>
      </c>
      <c r="K56" s="243"/>
      <c r="L56" s="243"/>
      <c r="M56" s="243"/>
      <c r="N56" s="245"/>
      <c r="O56" s="245"/>
      <c r="P56" s="521"/>
      <c r="Q56" s="517"/>
      <c r="R56" s="517"/>
      <c r="S56" s="524"/>
    </row>
    <row r="57" spans="1:19" s="44" customFormat="1" ht="14.25" customHeight="1">
      <c r="A57" s="92"/>
      <c r="B57" s="35" t="s">
        <v>872</v>
      </c>
      <c r="C57" s="30" t="s">
        <v>128</v>
      </c>
      <c r="D57" s="76">
        <v>20000</v>
      </c>
      <c r="E57" s="239">
        <v>7728.75</v>
      </c>
      <c r="F57" s="324">
        <f t="shared" si="4"/>
        <v>0.3864375</v>
      </c>
      <c r="G57" s="334">
        <f t="shared" si="12"/>
        <v>0.00036438281834903156</v>
      </c>
      <c r="H57" s="245">
        <f t="shared" si="10"/>
        <v>7728.75</v>
      </c>
      <c r="I57" s="239"/>
      <c r="J57" s="249">
        <f t="shared" si="15"/>
        <v>7728.75</v>
      </c>
      <c r="K57" s="243"/>
      <c r="L57" s="243"/>
      <c r="M57" s="243"/>
      <c r="N57" s="245"/>
      <c r="O57" s="245"/>
      <c r="P57" s="521"/>
      <c r="Q57" s="517"/>
      <c r="R57" s="517"/>
      <c r="S57" s="524"/>
    </row>
    <row r="58" spans="1:19" s="44" customFormat="1" ht="27.75" customHeight="1">
      <c r="A58" s="88" t="s">
        <v>754</v>
      </c>
      <c r="B58" s="96"/>
      <c r="C58" s="65" t="s">
        <v>755</v>
      </c>
      <c r="D58" s="119">
        <f>D59+D61+D63</f>
        <v>312044</v>
      </c>
      <c r="E58" s="238">
        <f>E59+E61+E63</f>
        <v>141418.43999999997</v>
      </c>
      <c r="F58" s="409">
        <f t="shared" si="4"/>
        <v>0.45320031790388526</v>
      </c>
      <c r="G58" s="409">
        <f t="shared" si="12"/>
        <v>0.0066673717915217085</v>
      </c>
      <c r="H58" s="247">
        <f t="shared" si="10"/>
        <v>141418.43999999997</v>
      </c>
      <c r="I58" s="247">
        <f aca="true" t="shared" si="16" ref="I58:S58">I59+I61+I63</f>
        <v>129552.73000000001</v>
      </c>
      <c r="J58" s="247">
        <f t="shared" si="16"/>
        <v>11865.710000000001</v>
      </c>
      <c r="K58" s="247">
        <f t="shared" si="16"/>
        <v>0</v>
      </c>
      <c r="L58" s="247">
        <f t="shared" si="16"/>
        <v>0</v>
      </c>
      <c r="M58" s="247">
        <f t="shared" si="16"/>
        <v>0</v>
      </c>
      <c r="N58" s="247">
        <f t="shared" si="16"/>
        <v>0</v>
      </c>
      <c r="O58" s="247">
        <f t="shared" si="16"/>
        <v>0</v>
      </c>
      <c r="P58" s="247">
        <f t="shared" si="16"/>
        <v>0</v>
      </c>
      <c r="Q58" s="247">
        <f t="shared" si="16"/>
        <v>0</v>
      </c>
      <c r="R58" s="247">
        <f t="shared" si="16"/>
        <v>0</v>
      </c>
      <c r="S58" s="248">
        <f t="shared" si="16"/>
        <v>0</v>
      </c>
    </row>
    <row r="59" spans="1:19" s="44" customFormat="1" ht="36" customHeight="1">
      <c r="A59" s="90" t="s">
        <v>756</v>
      </c>
      <c r="B59" s="86"/>
      <c r="C59" s="67" t="s">
        <v>46</v>
      </c>
      <c r="D59" s="173">
        <f>D60</f>
        <v>44000</v>
      </c>
      <c r="E59" s="237">
        <f aca="true" t="shared" si="17" ref="E59:S59">E60</f>
        <v>0</v>
      </c>
      <c r="F59" s="408">
        <f>E59/D59</f>
        <v>0</v>
      </c>
      <c r="G59" s="353">
        <f t="shared" si="12"/>
        <v>0</v>
      </c>
      <c r="H59" s="237">
        <f t="shared" si="17"/>
        <v>0</v>
      </c>
      <c r="I59" s="237">
        <f t="shared" si="17"/>
        <v>0</v>
      </c>
      <c r="J59" s="237">
        <f t="shared" si="17"/>
        <v>0</v>
      </c>
      <c r="K59" s="237">
        <f t="shared" si="17"/>
        <v>0</v>
      </c>
      <c r="L59" s="237">
        <f t="shared" si="17"/>
        <v>0</v>
      </c>
      <c r="M59" s="237">
        <f t="shared" si="17"/>
        <v>0</v>
      </c>
      <c r="N59" s="237">
        <f t="shared" si="17"/>
        <v>0</v>
      </c>
      <c r="O59" s="237">
        <f t="shared" si="17"/>
        <v>0</v>
      </c>
      <c r="P59" s="237">
        <f t="shared" si="17"/>
        <v>0</v>
      </c>
      <c r="Q59" s="237">
        <f t="shared" si="17"/>
        <v>0</v>
      </c>
      <c r="R59" s="237">
        <f t="shared" si="17"/>
        <v>0</v>
      </c>
      <c r="S59" s="241">
        <f t="shared" si="17"/>
        <v>0</v>
      </c>
    </row>
    <row r="60" spans="1:19" s="44" customFormat="1" ht="16.5" customHeight="1">
      <c r="A60" s="92"/>
      <c r="B60" s="35" t="s">
        <v>690</v>
      </c>
      <c r="C60" s="30" t="s">
        <v>869</v>
      </c>
      <c r="D60" s="76">
        <v>44000</v>
      </c>
      <c r="E60" s="239">
        <v>0</v>
      </c>
      <c r="F60" s="324">
        <f t="shared" si="4"/>
        <v>0</v>
      </c>
      <c r="G60" s="334">
        <f aca="true" t="shared" si="18" ref="G60:G91">E60/$E$672</f>
        <v>0</v>
      </c>
      <c r="H60" s="245">
        <f t="shared" si="10"/>
        <v>0</v>
      </c>
      <c r="I60" s="239"/>
      <c r="J60" s="242">
        <f>H60</f>
        <v>0</v>
      </c>
      <c r="K60" s="242"/>
      <c r="L60" s="242"/>
      <c r="M60" s="242"/>
      <c r="N60" s="245"/>
      <c r="O60" s="245"/>
      <c r="P60" s="521"/>
      <c r="Q60" s="517"/>
      <c r="R60" s="517"/>
      <c r="S60" s="524"/>
    </row>
    <row r="61" spans="1:19" s="44" customFormat="1" ht="24" customHeight="1">
      <c r="A61" s="90" t="s">
        <v>758</v>
      </c>
      <c r="B61" s="86"/>
      <c r="C61" s="67" t="s">
        <v>47</v>
      </c>
      <c r="D61" s="173">
        <f>D62</f>
        <v>11000</v>
      </c>
      <c r="E61" s="237">
        <f>E62</f>
        <v>60</v>
      </c>
      <c r="F61" s="411">
        <f t="shared" si="4"/>
        <v>0.005454545454545455</v>
      </c>
      <c r="G61" s="408">
        <f t="shared" si="18"/>
        <v>2.8287846160041263E-06</v>
      </c>
      <c r="H61" s="250">
        <f t="shared" si="10"/>
        <v>60</v>
      </c>
      <c r="I61" s="237">
        <f aca="true" t="shared" si="19" ref="I61:S61">I62</f>
        <v>0</v>
      </c>
      <c r="J61" s="237">
        <f t="shared" si="19"/>
        <v>60</v>
      </c>
      <c r="K61" s="237">
        <f t="shared" si="19"/>
        <v>0</v>
      </c>
      <c r="L61" s="237">
        <f t="shared" si="19"/>
        <v>0</v>
      </c>
      <c r="M61" s="237">
        <f t="shared" si="19"/>
        <v>0</v>
      </c>
      <c r="N61" s="237">
        <f t="shared" si="19"/>
        <v>0</v>
      </c>
      <c r="O61" s="237">
        <f t="shared" si="19"/>
        <v>0</v>
      </c>
      <c r="P61" s="237">
        <f t="shared" si="19"/>
        <v>0</v>
      </c>
      <c r="Q61" s="237">
        <f t="shared" si="19"/>
        <v>0</v>
      </c>
      <c r="R61" s="237">
        <f t="shared" si="19"/>
        <v>0</v>
      </c>
      <c r="S61" s="241">
        <f t="shared" si="19"/>
        <v>0</v>
      </c>
    </row>
    <row r="62" spans="1:19" s="44" customFormat="1" ht="16.5" customHeight="1">
      <c r="A62" s="92"/>
      <c r="B62" s="35" t="s">
        <v>690</v>
      </c>
      <c r="C62" s="30" t="s">
        <v>869</v>
      </c>
      <c r="D62" s="76">
        <v>11000</v>
      </c>
      <c r="E62" s="239">
        <v>60</v>
      </c>
      <c r="F62" s="324">
        <f t="shared" si="4"/>
        <v>0.005454545454545455</v>
      </c>
      <c r="G62" s="334">
        <f t="shared" si="18"/>
        <v>2.8287846160041263E-06</v>
      </c>
      <c r="H62" s="245">
        <f t="shared" si="10"/>
        <v>60</v>
      </c>
      <c r="I62" s="239"/>
      <c r="J62" s="242">
        <f>H62</f>
        <v>60</v>
      </c>
      <c r="K62" s="243"/>
      <c r="L62" s="243"/>
      <c r="M62" s="243"/>
      <c r="N62" s="245"/>
      <c r="O62" s="245"/>
      <c r="P62" s="521"/>
      <c r="Q62" s="517"/>
      <c r="R62" s="517"/>
      <c r="S62" s="524"/>
    </row>
    <row r="63" spans="1:19" s="44" customFormat="1" ht="16.5" customHeight="1">
      <c r="A63" s="90" t="s">
        <v>760</v>
      </c>
      <c r="B63" s="86"/>
      <c r="C63" s="67" t="s">
        <v>761</v>
      </c>
      <c r="D63" s="173">
        <f>SUM(D64:D83)</f>
        <v>257044</v>
      </c>
      <c r="E63" s="237">
        <f>SUM(E64:E83)</f>
        <v>141358.43999999997</v>
      </c>
      <c r="F63" s="411">
        <f t="shared" si="4"/>
        <v>0.5499386875398763</v>
      </c>
      <c r="G63" s="408">
        <f t="shared" si="18"/>
        <v>0.0066645430069057045</v>
      </c>
      <c r="H63" s="250">
        <f t="shared" si="10"/>
        <v>141358.43999999997</v>
      </c>
      <c r="I63" s="237">
        <f aca="true" t="shared" si="20" ref="I63:S63">SUM(I64:I83)</f>
        <v>129552.73000000001</v>
      </c>
      <c r="J63" s="237">
        <f t="shared" si="20"/>
        <v>11805.710000000001</v>
      </c>
      <c r="K63" s="237">
        <f t="shared" si="20"/>
        <v>0</v>
      </c>
      <c r="L63" s="237">
        <f t="shared" si="20"/>
        <v>0</v>
      </c>
      <c r="M63" s="237">
        <f t="shared" si="20"/>
        <v>0</v>
      </c>
      <c r="N63" s="237">
        <f t="shared" si="20"/>
        <v>0</v>
      </c>
      <c r="O63" s="237">
        <f t="shared" si="20"/>
        <v>0</v>
      </c>
      <c r="P63" s="237">
        <f t="shared" si="20"/>
        <v>0</v>
      </c>
      <c r="Q63" s="237">
        <f t="shared" si="20"/>
        <v>0</v>
      </c>
      <c r="R63" s="237">
        <f t="shared" si="20"/>
        <v>0</v>
      </c>
      <c r="S63" s="241">
        <f t="shared" si="20"/>
        <v>0</v>
      </c>
    </row>
    <row r="64" spans="1:19" s="44" customFormat="1" ht="15" customHeight="1">
      <c r="A64" s="92"/>
      <c r="B64" s="35" t="s">
        <v>678</v>
      </c>
      <c r="C64" s="30" t="s">
        <v>519</v>
      </c>
      <c r="D64" s="76">
        <v>71640</v>
      </c>
      <c r="E64" s="239">
        <v>35820</v>
      </c>
      <c r="F64" s="324">
        <f t="shared" si="4"/>
        <v>0.5</v>
      </c>
      <c r="G64" s="334">
        <f t="shared" si="18"/>
        <v>0.0016887844157544634</v>
      </c>
      <c r="H64" s="245">
        <f t="shared" si="10"/>
        <v>35820</v>
      </c>
      <c r="I64" s="239">
        <f>H64</f>
        <v>35820</v>
      </c>
      <c r="J64" s="242"/>
      <c r="K64" s="243"/>
      <c r="L64" s="243"/>
      <c r="M64" s="243"/>
      <c r="N64" s="245"/>
      <c r="O64" s="245"/>
      <c r="P64" s="521"/>
      <c r="Q64" s="517"/>
      <c r="R64" s="517"/>
      <c r="S64" s="524"/>
    </row>
    <row r="65" spans="1:19" s="44" customFormat="1" ht="17.25" customHeight="1">
      <c r="A65" s="92"/>
      <c r="B65" s="35" t="s">
        <v>680</v>
      </c>
      <c r="C65" s="30" t="s">
        <v>517</v>
      </c>
      <c r="D65" s="76">
        <v>117300</v>
      </c>
      <c r="E65" s="239">
        <v>60356.54</v>
      </c>
      <c r="F65" s="324">
        <f t="shared" si="4"/>
        <v>0.5145485080988917</v>
      </c>
      <c r="G65" s="334">
        <f t="shared" si="18"/>
        <v>0.0028455941971206283</v>
      </c>
      <c r="H65" s="245">
        <f t="shared" si="10"/>
        <v>60356.54</v>
      </c>
      <c r="I65" s="239">
        <f>H65</f>
        <v>60356.54</v>
      </c>
      <c r="J65" s="242"/>
      <c r="K65" s="243"/>
      <c r="L65" s="243"/>
      <c r="M65" s="243"/>
      <c r="N65" s="245"/>
      <c r="O65" s="245"/>
      <c r="P65" s="521"/>
      <c r="Q65" s="517"/>
      <c r="R65" s="517"/>
      <c r="S65" s="524"/>
    </row>
    <row r="66" spans="1:19" s="44" customFormat="1" ht="18" customHeight="1">
      <c r="A66" s="92"/>
      <c r="B66" s="35" t="s">
        <v>681</v>
      </c>
      <c r="C66" s="30" t="s">
        <v>682</v>
      </c>
      <c r="D66" s="76">
        <v>14712</v>
      </c>
      <c r="E66" s="239">
        <v>14712.34</v>
      </c>
      <c r="F66" s="324">
        <f t="shared" si="4"/>
        <v>1.0000231103860795</v>
      </c>
      <c r="G66" s="334">
        <f t="shared" si="18"/>
        <v>0.0006936340176237025</v>
      </c>
      <c r="H66" s="245">
        <f t="shared" si="10"/>
        <v>14712.34</v>
      </c>
      <c r="I66" s="239">
        <f>H66</f>
        <v>14712.34</v>
      </c>
      <c r="J66" s="242"/>
      <c r="K66" s="243"/>
      <c r="L66" s="243"/>
      <c r="M66" s="243"/>
      <c r="N66" s="245"/>
      <c r="O66" s="245"/>
      <c r="P66" s="521"/>
      <c r="Q66" s="517"/>
      <c r="R66" s="517"/>
      <c r="S66" s="524"/>
    </row>
    <row r="67" spans="1:19" s="44" customFormat="1" ht="18" customHeight="1">
      <c r="A67" s="92"/>
      <c r="B67" s="95" t="s">
        <v>762</v>
      </c>
      <c r="C67" s="30" t="s">
        <v>708</v>
      </c>
      <c r="D67" s="76">
        <v>31659</v>
      </c>
      <c r="E67" s="239">
        <v>16561.29</v>
      </c>
      <c r="F67" s="324">
        <f t="shared" si="4"/>
        <v>0.5231147540983607</v>
      </c>
      <c r="G67" s="334">
        <f t="shared" si="18"/>
        <v>0.000780805372886383</v>
      </c>
      <c r="H67" s="245">
        <f t="shared" si="10"/>
        <v>16561.29</v>
      </c>
      <c r="I67" s="239">
        <f>H67</f>
        <v>16561.29</v>
      </c>
      <c r="J67" s="242"/>
      <c r="K67" s="243"/>
      <c r="L67" s="243"/>
      <c r="M67" s="243"/>
      <c r="N67" s="245"/>
      <c r="O67" s="245"/>
      <c r="P67" s="521"/>
      <c r="Q67" s="517"/>
      <c r="R67" s="517"/>
      <c r="S67" s="524"/>
    </row>
    <row r="68" spans="1:19" s="44" customFormat="1" ht="18" customHeight="1">
      <c r="A68" s="92"/>
      <c r="B68" s="95" t="s">
        <v>683</v>
      </c>
      <c r="C68" s="30" t="s">
        <v>684</v>
      </c>
      <c r="D68" s="76">
        <v>4872</v>
      </c>
      <c r="E68" s="239">
        <v>2102.56</v>
      </c>
      <c r="F68" s="324">
        <f t="shared" si="4"/>
        <v>0.431559934318555</v>
      </c>
      <c r="G68" s="334">
        <f t="shared" si="18"/>
        <v>9.912815637042727E-05</v>
      </c>
      <c r="H68" s="245">
        <f t="shared" si="10"/>
        <v>2102.56</v>
      </c>
      <c r="I68" s="239">
        <f>H68</f>
        <v>2102.56</v>
      </c>
      <c r="J68" s="242"/>
      <c r="K68" s="243"/>
      <c r="L68" s="243"/>
      <c r="M68" s="243"/>
      <c r="N68" s="245"/>
      <c r="O68" s="245"/>
      <c r="P68" s="521"/>
      <c r="Q68" s="517"/>
      <c r="R68" s="517"/>
      <c r="S68" s="524"/>
    </row>
    <row r="69" spans="1:19" s="44" customFormat="1" ht="15.75" customHeight="1">
      <c r="A69" s="92"/>
      <c r="B69" s="35" t="s">
        <v>685</v>
      </c>
      <c r="C69" s="30" t="s">
        <v>896</v>
      </c>
      <c r="D69" s="76">
        <v>2051</v>
      </c>
      <c r="E69" s="239">
        <v>1629.38</v>
      </c>
      <c r="F69" s="324">
        <f t="shared" si="4"/>
        <v>0.7944319843978548</v>
      </c>
      <c r="G69" s="334">
        <f t="shared" si="18"/>
        <v>7.68194179604134E-05</v>
      </c>
      <c r="H69" s="245">
        <f t="shared" si="10"/>
        <v>1629.38</v>
      </c>
      <c r="I69" s="239"/>
      <c r="J69" s="242">
        <f>H69</f>
        <v>1629.38</v>
      </c>
      <c r="K69" s="243"/>
      <c r="L69" s="243"/>
      <c r="M69" s="243"/>
      <c r="N69" s="245"/>
      <c r="O69" s="245"/>
      <c r="P69" s="521"/>
      <c r="Q69" s="517"/>
      <c r="R69" s="517"/>
      <c r="S69" s="524"/>
    </row>
    <row r="70" spans="1:19" s="44" customFormat="1" ht="12.75" customHeight="1">
      <c r="A70" s="92"/>
      <c r="B70" s="35" t="s">
        <v>687</v>
      </c>
      <c r="C70" s="30" t="s">
        <v>867</v>
      </c>
      <c r="D70" s="76">
        <v>1990</v>
      </c>
      <c r="E70" s="239">
        <v>837.4</v>
      </c>
      <c r="F70" s="324">
        <f t="shared" si="4"/>
        <v>0.4208040201005025</v>
      </c>
      <c r="G70" s="334">
        <f t="shared" si="18"/>
        <v>3.948040395736426E-05</v>
      </c>
      <c r="H70" s="245">
        <f t="shared" si="10"/>
        <v>837.4</v>
      </c>
      <c r="I70" s="239"/>
      <c r="J70" s="242">
        <f aca="true" t="shared" si="21" ref="J70:J83">H70</f>
        <v>837.4</v>
      </c>
      <c r="K70" s="243"/>
      <c r="L70" s="243"/>
      <c r="M70" s="243"/>
      <c r="N70" s="245"/>
      <c r="O70" s="245"/>
      <c r="P70" s="521"/>
      <c r="Q70" s="517"/>
      <c r="R70" s="517"/>
      <c r="S70" s="524"/>
    </row>
    <row r="71" spans="1:19" s="44" customFormat="1" ht="14.25" customHeight="1">
      <c r="A71" s="92"/>
      <c r="B71" s="35" t="s">
        <v>855</v>
      </c>
      <c r="C71" s="30" t="s">
        <v>856</v>
      </c>
      <c r="D71" s="76">
        <v>50</v>
      </c>
      <c r="E71" s="239">
        <v>40</v>
      </c>
      <c r="F71" s="324">
        <f t="shared" si="4"/>
        <v>0.8</v>
      </c>
      <c r="G71" s="334">
        <f t="shared" si="18"/>
        <v>1.8858564106694176E-06</v>
      </c>
      <c r="H71" s="245">
        <f t="shared" si="10"/>
        <v>40</v>
      </c>
      <c r="I71" s="239"/>
      <c r="J71" s="242">
        <f t="shared" si="21"/>
        <v>40</v>
      </c>
      <c r="K71" s="243"/>
      <c r="L71" s="243"/>
      <c r="M71" s="243"/>
      <c r="N71" s="245"/>
      <c r="O71" s="245"/>
      <c r="P71" s="521"/>
      <c r="Q71" s="517"/>
      <c r="R71" s="517"/>
      <c r="S71" s="524"/>
    </row>
    <row r="72" spans="1:19" s="44" customFormat="1" ht="15.75" customHeight="1">
      <c r="A72" s="92"/>
      <c r="B72" s="35" t="s">
        <v>690</v>
      </c>
      <c r="C72" s="30" t="s">
        <v>869</v>
      </c>
      <c r="D72" s="76">
        <v>2600</v>
      </c>
      <c r="E72" s="239">
        <v>2549.58</v>
      </c>
      <c r="F72" s="324">
        <f t="shared" si="4"/>
        <v>0.9806076923076923</v>
      </c>
      <c r="G72" s="334">
        <f t="shared" si="18"/>
        <v>0.00012020354468786335</v>
      </c>
      <c r="H72" s="245">
        <f t="shared" si="10"/>
        <v>2549.58</v>
      </c>
      <c r="I72" s="239"/>
      <c r="J72" s="242">
        <f t="shared" si="21"/>
        <v>2549.58</v>
      </c>
      <c r="K72" s="243"/>
      <c r="L72" s="243"/>
      <c r="M72" s="243"/>
      <c r="N72" s="245"/>
      <c r="O72" s="245"/>
      <c r="P72" s="521"/>
      <c r="Q72" s="517"/>
      <c r="R72" s="517"/>
      <c r="S72" s="524"/>
    </row>
    <row r="73" spans="1:19" s="44" customFormat="1" ht="16.5" customHeight="1">
      <c r="A73" s="92"/>
      <c r="B73" s="35" t="s">
        <v>1009</v>
      </c>
      <c r="C73" s="30" t="s">
        <v>447</v>
      </c>
      <c r="D73" s="76">
        <v>500</v>
      </c>
      <c r="E73" s="239">
        <v>300.83</v>
      </c>
      <c r="F73" s="324">
        <f t="shared" si="4"/>
        <v>0.60166</v>
      </c>
      <c r="G73" s="334">
        <f t="shared" si="18"/>
        <v>1.4183054600542022E-05</v>
      </c>
      <c r="H73" s="245">
        <f t="shared" si="10"/>
        <v>300.83</v>
      </c>
      <c r="I73" s="239"/>
      <c r="J73" s="242">
        <f t="shared" si="21"/>
        <v>300.83</v>
      </c>
      <c r="K73" s="243"/>
      <c r="L73" s="243"/>
      <c r="M73" s="243"/>
      <c r="N73" s="245"/>
      <c r="O73" s="245"/>
      <c r="P73" s="521"/>
      <c r="Q73" s="517"/>
      <c r="R73" s="517"/>
      <c r="S73" s="524"/>
    </row>
    <row r="74" spans="1:19" s="44" customFormat="1" ht="15" customHeight="1">
      <c r="A74" s="92"/>
      <c r="B74" s="35" t="s">
        <v>1002</v>
      </c>
      <c r="C74" s="30" t="s">
        <v>448</v>
      </c>
      <c r="D74" s="76">
        <v>1300</v>
      </c>
      <c r="E74" s="239">
        <v>1052.08</v>
      </c>
      <c r="F74" s="324">
        <f t="shared" si="4"/>
        <v>0.8092923076923076</v>
      </c>
      <c r="G74" s="334">
        <f t="shared" si="18"/>
        <v>4.960179531342702E-05</v>
      </c>
      <c r="H74" s="245">
        <f t="shared" si="10"/>
        <v>1052.08</v>
      </c>
      <c r="I74" s="239"/>
      <c r="J74" s="242">
        <f t="shared" si="21"/>
        <v>1052.08</v>
      </c>
      <c r="K74" s="243"/>
      <c r="L74" s="243"/>
      <c r="M74" s="243"/>
      <c r="N74" s="245"/>
      <c r="O74" s="245"/>
      <c r="P74" s="521"/>
      <c r="Q74" s="517"/>
      <c r="R74" s="517"/>
      <c r="S74" s="524"/>
    </row>
    <row r="75" spans="1:19" s="44" customFormat="1" ht="22.5" customHeight="1">
      <c r="A75" s="92"/>
      <c r="B75" s="35" t="s">
        <v>206</v>
      </c>
      <c r="C75" s="30" t="s">
        <v>207</v>
      </c>
      <c r="D75" s="76">
        <v>50</v>
      </c>
      <c r="E75" s="239">
        <v>0</v>
      </c>
      <c r="F75" s="324">
        <f t="shared" si="4"/>
        <v>0</v>
      </c>
      <c r="G75" s="334">
        <f t="shared" si="18"/>
        <v>0</v>
      </c>
      <c r="H75" s="245">
        <f t="shared" si="10"/>
        <v>0</v>
      </c>
      <c r="I75" s="239"/>
      <c r="J75" s="242">
        <f t="shared" si="21"/>
        <v>0</v>
      </c>
      <c r="K75" s="243"/>
      <c r="L75" s="243"/>
      <c r="M75" s="243"/>
      <c r="N75" s="245"/>
      <c r="O75" s="245"/>
      <c r="P75" s="521"/>
      <c r="Q75" s="517"/>
      <c r="R75" s="517"/>
      <c r="S75" s="524"/>
    </row>
    <row r="76" spans="1:19" s="44" customFormat="1" ht="15.75" customHeight="1">
      <c r="A76" s="92"/>
      <c r="B76" s="35" t="s">
        <v>1013</v>
      </c>
      <c r="C76" s="30" t="s">
        <v>518</v>
      </c>
      <c r="D76" s="76">
        <v>2970</v>
      </c>
      <c r="E76" s="239">
        <v>1485</v>
      </c>
      <c r="F76" s="324">
        <f aca="true" t="shared" si="22" ref="F76:F136">E76/D76</f>
        <v>0.5</v>
      </c>
      <c r="G76" s="334">
        <f t="shared" si="18"/>
        <v>7.001241924610213E-05</v>
      </c>
      <c r="H76" s="245">
        <f t="shared" si="10"/>
        <v>1485</v>
      </c>
      <c r="I76" s="239"/>
      <c r="J76" s="242">
        <f t="shared" si="21"/>
        <v>1485</v>
      </c>
      <c r="K76" s="243"/>
      <c r="L76" s="243"/>
      <c r="M76" s="243"/>
      <c r="N76" s="245"/>
      <c r="O76" s="245"/>
      <c r="P76" s="521"/>
      <c r="Q76" s="517"/>
      <c r="R76" s="517"/>
      <c r="S76" s="524"/>
    </row>
    <row r="77" spans="1:19" s="44" customFormat="1" ht="17.25" customHeight="1">
      <c r="A77" s="92"/>
      <c r="B77" s="35" t="s">
        <v>692</v>
      </c>
      <c r="C77" s="30" t="s">
        <v>693</v>
      </c>
      <c r="D77" s="76">
        <v>50</v>
      </c>
      <c r="E77" s="239">
        <v>0</v>
      </c>
      <c r="F77" s="324">
        <f t="shared" si="22"/>
        <v>0</v>
      </c>
      <c r="G77" s="334">
        <f t="shared" si="18"/>
        <v>0</v>
      </c>
      <c r="H77" s="245">
        <f t="shared" si="10"/>
        <v>0</v>
      </c>
      <c r="I77" s="239"/>
      <c r="J77" s="242">
        <f t="shared" si="21"/>
        <v>0</v>
      </c>
      <c r="K77" s="243"/>
      <c r="L77" s="243"/>
      <c r="M77" s="243"/>
      <c r="N77" s="245"/>
      <c r="O77" s="245"/>
      <c r="P77" s="521"/>
      <c r="Q77" s="517"/>
      <c r="R77" s="517"/>
      <c r="S77" s="524"/>
    </row>
    <row r="78" spans="1:19" s="44" customFormat="1" ht="15" customHeight="1">
      <c r="A78" s="92"/>
      <c r="B78" s="35" t="s">
        <v>694</v>
      </c>
      <c r="C78" s="30" t="s">
        <v>695</v>
      </c>
      <c r="D78" s="76">
        <v>1053</v>
      </c>
      <c r="E78" s="239">
        <v>1053</v>
      </c>
      <c r="F78" s="324">
        <f t="shared" si="22"/>
        <v>1</v>
      </c>
      <c r="G78" s="334">
        <f t="shared" si="18"/>
        <v>4.964517001087242E-05</v>
      </c>
      <c r="H78" s="245">
        <f t="shared" si="10"/>
        <v>1053</v>
      </c>
      <c r="I78" s="239"/>
      <c r="J78" s="242">
        <f t="shared" si="21"/>
        <v>1053</v>
      </c>
      <c r="K78" s="243"/>
      <c r="L78" s="243"/>
      <c r="M78" s="243"/>
      <c r="N78" s="245"/>
      <c r="O78" s="245"/>
      <c r="P78" s="521"/>
      <c r="Q78" s="517"/>
      <c r="R78" s="517"/>
      <c r="S78" s="524"/>
    </row>
    <row r="79" spans="1:19" s="44" customFormat="1" ht="15" customHeight="1">
      <c r="A79" s="92"/>
      <c r="B79" s="35" t="s">
        <v>696</v>
      </c>
      <c r="C79" s="30" t="s">
        <v>697</v>
      </c>
      <c r="D79" s="76">
        <v>3667</v>
      </c>
      <c r="E79" s="239">
        <v>2751.44</v>
      </c>
      <c r="F79" s="324">
        <f t="shared" si="22"/>
        <v>0.7503245159530952</v>
      </c>
      <c r="G79" s="334">
        <f t="shared" si="18"/>
        <v>0.00012972051906430656</v>
      </c>
      <c r="H79" s="245">
        <f t="shared" si="10"/>
        <v>2751.44</v>
      </c>
      <c r="I79" s="239"/>
      <c r="J79" s="242">
        <f t="shared" si="21"/>
        <v>2751.44</v>
      </c>
      <c r="K79" s="243"/>
      <c r="L79" s="243"/>
      <c r="M79" s="243"/>
      <c r="N79" s="245"/>
      <c r="O79" s="245"/>
      <c r="P79" s="521"/>
      <c r="Q79" s="517"/>
      <c r="R79" s="517"/>
      <c r="S79" s="524"/>
    </row>
    <row r="80" spans="1:19" s="44" customFormat="1" ht="15" customHeight="1">
      <c r="A80" s="92"/>
      <c r="B80" s="35" t="s">
        <v>247</v>
      </c>
      <c r="C80" s="30" t="s">
        <v>248</v>
      </c>
      <c r="D80" s="76">
        <v>100</v>
      </c>
      <c r="E80" s="239">
        <v>0</v>
      </c>
      <c r="F80" s="324">
        <f t="shared" si="22"/>
        <v>0</v>
      </c>
      <c r="G80" s="334">
        <f t="shared" si="18"/>
        <v>0</v>
      </c>
      <c r="H80" s="245">
        <f t="shared" si="10"/>
        <v>0</v>
      </c>
      <c r="I80" s="239"/>
      <c r="J80" s="242">
        <f t="shared" si="21"/>
        <v>0</v>
      </c>
      <c r="K80" s="243"/>
      <c r="L80" s="243"/>
      <c r="M80" s="243"/>
      <c r="N80" s="245"/>
      <c r="O80" s="245"/>
      <c r="P80" s="521"/>
      <c r="Q80" s="517"/>
      <c r="R80" s="517"/>
      <c r="S80" s="524"/>
    </row>
    <row r="81" spans="1:19" s="44" customFormat="1" ht="15" customHeight="1">
      <c r="A81" s="92"/>
      <c r="B81" s="35" t="s">
        <v>1003</v>
      </c>
      <c r="C81" s="30" t="s">
        <v>450</v>
      </c>
      <c r="D81" s="76">
        <v>130</v>
      </c>
      <c r="E81" s="239">
        <v>0</v>
      </c>
      <c r="F81" s="324">
        <f t="shared" si="22"/>
        <v>0</v>
      </c>
      <c r="G81" s="334">
        <f t="shared" si="18"/>
        <v>0</v>
      </c>
      <c r="H81" s="245">
        <f t="shared" si="10"/>
        <v>0</v>
      </c>
      <c r="I81" s="239"/>
      <c r="J81" s="242">
        <f t="shared" si="21"/>
        <v>0</v>
      </c>
      <c r="K81" s="243"/>
      <c r="L81" s="243"/>
      <c r="M81" s="243"/>
      <c r="N81" s="245"/>
      <c r="O81" s="245"/>
      <c r="P81" s="521"/>
      <c r="Q81" s="517"/>
      <c r="R81" s="517"/>
      <c r="S81" s="524"/>
    </row>
    <row r="82" spans="1:19" s="44" customFormat="1" ht="15" customHeight="1">
      <c r="A82" s="92"/>
      <c r="B82" s="35" t="s">
        <v>1004</v>
      </c>
      <c r="C82" s="30" t="s">
        <v>967</v>
      </c>
      <c r="D82" s="76">
        <v>150</v>
      </c>
      <c r="E82" s="239">
        <v>0</v>
      </c>
      <c r="F82" s="324">
        <f t="shared" si="22"/>
        <v>0</v>
      </c>
      <c r="G82" s="334">
        <f t="shared" si="18"/>
        <v>0</v>
      </c>
      <c r="H82" s="245">
        <f t="shared" si="10"/>
        <v>0</v>
      </c>
      <c r="I82" s="239"/>
      <c r="J82" s="242">
        <f t="shared" si="21"/>
        <v>0</v>
      </c>
      <c r="K82" s="243"/>
      <c r="L82" s="243"/>
      <c r="M82" s="243"/>
      <c r="N82" s="245"/>
      <c r="O82" s="245"/>
      <c r="P82" s="521"/>
      <c r="Q82" s="517"/>
      <c r="R82" s="517"/>
      <c r="S82" s="524"/>
    </row>
    <row r="83" spans="1:19" s="44" customFormat="1" ht="18" customHeight="1">
      <c r="A83" s="92"/>
      <c r="B83" s="35" t="s">
        <v>1005</v>
      </c>
      <c r="C83" s="30" t="s">
        <v>452</v>
      </c>
      <c r="D83" s="76">
        <v>200</v>
      </c>
      <c r="E83" s="239">
        <v>107</v>
      </c>
      <c r="F83" s="324">
        <f t="shared" si="22"/>
        <v>0.535</v>
      </c>
      <c r="G83" s="334">
        <f t="shared" si="18"/>
        <v>5.044665898540692E-06</v>
      </c>
      <c r="H83" s="245">
        <f t="shared" si="10"/>
        <v>107</v>
      </c>
      <c r="I83" s="239"/>
      <c r="J83" s="242">
        <f t="shared" si="21"/>
        <v>107</v>
      </c>
      <c r="K83" s="243"/>
      <c r="L83" s="243"/>
      <c r="M83" s="243"/>
      <c r="N83" s="245"/>
      <c r="O83" s="245"/>
      <c r="P83" s="521"/>
      <c r="Q83" s="517"/>
      <c r="R83" s="517"/>
      <c r="S83" s="524"/>
    </row>
    <row r="84" spans="1:19" s="44" customFormat="1" ht="24.75" customHeight="1">
      <c r="A84" s="88" t="s">
        <v>763</v>
      </c>
      <c r="B84" s="96"/>
      <c r="C84" s="65" t="s">
        <v>764</v>
      </c>
      <c r="D84" s="119">
        <f>D85+D96+D98+D107+D133+D137+D149</f>
        <v>3675103</v>
      </c>
      <c r="E84" s="238">
        <f>E85+E96+E98+E107+E133+E137+E149</f>
        <v>1814751.9600000002</v>
      </c>
      <c r="F84" s="409">
        <f t="shared" si="22"/>
        <v>0.4937962174121379</v>
      </c>
      <c r="G84" s="409">
        <f t="shared" si="18"/>
        <v>0.08555904043852228</v>
      </c>
      <c r="H84" s="247">
        <f aca="true" t="shared" si="23" ref="H84:M84">H85+H96+H98+H107+H133+H137+H149</f>
        <v>1814751.9600000002</v>
      </c>
      <c r="I84" s="238">
        <f t="shared" si="23"/>
        <v>1232908.75</v>
      </c>
      <c r="J84" s="238">
        <f t="shared" si="23"/>
        <v>422614.16000000003</v>
      </c>
      <c r="K84" s="238">
        <f t="shared" si="23"/>
        <v>8150</v>
      </c>
      <c r="L84" s="238">
        <f t="shared" si="23"/>
        <v>46143.17</v>
      </c>
      <c r="M84" s="238">
        <f t="shared" si="23"/>
        <v>104935.87999999999</v>
      </c>
      <c r="N84" s="238">
        <f aca="true" t="shared" si="24" ref="N84:S84">N85+N96+N98+N107+N133+N137+N149</f>
        <v>0</v>
      </c>
      <c r="O84" s="238">
        <f t="shared" si="24"/>
        <v>0</v>
      </c>
      <c r="P84" s="238">
        <f t="shared" si="24"/>
        <v>0</v>
      </c>
      <c r="Q84" s="238">
        <f t="shared" si="24"/>
        <v>0</v>
      </c>
      <c r="R84" s="238">
        <f t="shared" si="24"/>
        <v>0</v>
      </c>
      <c r="S84" s="244">
        <f t="shared" si="24"/>
        <v>0</v>
      </c>
    </row>
    <row r="85" spans="1:19" s="44" customFormat="1" ht="15" customHeight="1">
      <c r="A85" s="90" t="s">
        <v>765</v>
      </c>
      <c r="B85" s="86"/>
      <c r="C85" s="67" t="s">
        <v>766</v>
      </c>
      <c r="D85" s="173">
        <f>SUM(D86:D95)</f>
        <v>183643</v>
      </c>
      <c r="E85" s="237">
        <f>SUM(E86:E95)</f>
        <v>65087</v>
      </c>
      <c r="F85" s="353">
        <f t="shared" si="22"/>
        <v>0.35442135011952536</v>
      </c>
      <c r="G85" s="353">
        <f t="shared" si="18"/>
        <v>0.0030686184050310096</v>
      </c>
      <c r="H85" s="240">
        <f t="shared" si="10"/>
        <v>65087</v>
      </c>
      <c r="I85" s="237">
        <f aca="true" t="shared" si="25" ref="I85:S85">SUM(I86:I95)</f>
        <v>62187</v>
      </c>
      <c r="J85" s="237">
        <f t="shared" si="25"/>
        <v>2900</v>
      </c>
      <c r="K85" s="237">
        <f t="shared" si="25"/>
        <v>0</v>
      </c>
      <c r="L85" s="237">
        <f t="shared" si="25"/>
        <v>0</v>
      </c>
      <c r="M85" s="237">
        <f t="shared" si="25"/>
        <v>0</v>
      </c>
      <c r="N85" s="237">
        <f t="shared" si="25"/>
        <v>0</v>
      </c>
      <c r="O85" s="237">
        <f t="shared" si="25"/>
        <v>0</v>
      </c>
      <c r="P85" s="237">
        <f t="shared" si="25"/>
        <v>0</v>
      </c>
      <c r="Q85" s="237">
        <f t="shared" si="25"/>
        <v>0</v>
      </c>
      <c r="R85" s="237">
        <f t="shared" si="25"/>
        <v>0</v>
      </c>
      <c r="S85" s="241">
        <f t="shared" si="25"/>
        <v>0</v>
      </c>
    </row>
    <row r="86" spans="1:19" s="44" customFormat="1" ht="14.25" customHeight="1">
      <c r="A86" s="92"/>
      <c r="B86" s="35" t="s">
        <v>678</v>
      </c>
      <c r="C86" s="30" t="s">
        <v>519</v>
      </c>
      <c r="D86" s="76">
        <v>92900</v>
      </c>
      <c r="E86" s="239">
        <v>38345</v>
      </c>
      <c r="F86" s="324">
        <f t="shared" si="22"/>
        <v>0.4127556512378902</v>
      </c>
      <c r="G86" s="334">
        <f t="shared" si="18"/>
        <v>0.0018078291016779705</v>
      </c>
      <c r="H86" s="245">
        <f t="shared" si="10"/>
        <v>38345</v>
      </c>
      <c r="I86" s="239">
        <f>E86</f>
        <v>38345</v>
      </c>
      <c r="J86" s="242"/>
      <c r="K86" s="243"/>
      <c r="L86" s="243"/>
      <c r="M86" s="243"/>
      <c r="N86" s="245"/>
      <c r="O86" s="245"/>
      <c r="P86" s="521"/>
      <c r="Q86" s="517"/>
      <c r="R86" s="517"/>
      <c r="S86" s="524"/>
    </row>
    <row r="87" spans="1:19" s="44" customFormat="1" ht="14.25" customHeight="1">
      <c r="A87" s="92"/>
      <c r="B87" s="35" t="s">
        <v>681</v>
      </c>
      <c r="C87" s="30" t="s">
        <v>682</v>
      </c>
      <c r="D87" s="76">
        <v>8760</v>
      </c>
      <c r="E87" s="239">
        <v>8760</v>
      </c>
      <c r="F87" s="324">
        <f t="shared" si="22"/>
        <v>1</v>
      </c>
      <c r="G87" s="334">
        <f t="shared" si="18"/>
        <v>0.00041300255393660247</v>
      </c>
      <c r="H87" s="245">
        <f t="shared" si="10"/>
        <v>8760</v>
      </c>
      <c r="I87" s="239">
        <f>E87</f>
        <v>8760</v>
      </c>
      <c r="J87" s="242"/>
      <c r="K87" s="243"/>
      <c r="L87" s="243"/>
      <c r="M87" s="243"/>
      <c r="N87" s="245"/>
      <c r="O87" s="245"/>
      <c r="P87" s="521"/>
      <c r="Q87" s="517"/>
      <c r="R87" s="517"/>
      <c r="S87" s="524"/>
    </row>
    <row r="88" spans="1:19" s="44" customFormat="1" ht="14.25" customHeight="1">
      <c r="A88" s="92"/>
      <c r="B88" s="95" t="s">
        <v>762</v>
      </c>
      <c r="C88" s="30" t="s">
        <v>840</v>
      </c>
      <c r="D88" s="76">
        <v>18935</v>
      </c>
      <c r="E88" s="239">
        <v>7682</v>
      </c>
      <c r="F88" s="324">
        <f t="shared" si="22"/>
        <v>0.4057037232637972</v>
      </c>
      <c r="G88" s="334">
        <f t="shared" si="18"/>
        <v>0.0003621787236690617</v>
      </c>
      <c r="H88" s="245">
        <f aca="true" t="shared" si="26" ref="H88:H152">E88</f>
        <v>7682</v>
      </c>
      <c r="I88" s="239">
        <f>E88</f>
        <v>7682</v>
      </c>
      <c r="J88" s="242"/>
      <c r="K88" s="243"/>
      <c r="L88" s="243"/>
      <c r="M88" s="243"/>
      <c r="N88" s="245"/>
      <c r="O88" s="245"/>
      <c r="P88" s="521"/>
      <c r="Q88" s="517"/>
      <c r="R88" s="517"/>
      <c r="S88" s="524"/>
    </row>
    <row r="89" spans="1:19" s="44" customFormat="1" ht="13.5" customHeight="1">
      <c r="A89" s="92"/>
      <c r="B89" s="95" t="s">
        <v>683</v>
      </c>
      <c r="C89" s="30" t="s">
        <v>684</v>
      </c>
      <c r="D89" s="76">
        <v>3075</v>
      </c>
      <c r="E89" s="239">
        <v>1250</v>
      </c>
      <c r="F89" s="324">
        <f t="shared" si="22"/>
        <v>0.4065040650406504</v>
      </c>
      <c r="G89" s="334">
        <f t="shared" si="18"/>
        <v>5.8933012833419304E-05</v>
      </c>
      <c r="H89" s="245">
        <f t="shared" si="26"/>
        <v>1250</v>
      </c>
      <c r="I89" s="239">
        <f>E89</f>
        <v>1250</v>
      </c>
      <c r="J89" s="242"/>
      <c r="K89" s="243"/>
      <c r="L89" s="243"/>
      <c r="M89" s="243"/>
      <c r="N89" s="245"/>
      <c r="O89" s="245"/>
      <c r="P89" s="521"/>
      <c r="Q89" s="517"/>
      <c r="R89" s="517"/>
      <c r="S89" s="524"/>
    </row>
    <row r="90" spans="1:19" s="44" customFormat="1" ht="24" customHeight="1">
      <c r="A90" s="92"/>
      <c r="B90" s="35" t="s">
        <v>366</v>
      </c>
      <c r="C90" s="30" t="s">
        <v>367</v>
      </c>
      <c r="D90" s="76">
        <v>45900</v>
      </c>
      <c r="E90" s="239">
        <v>6150</v>
      </c>
      <c r="F90" s="324">
        <f t="shared" si="22"/>
        <v>0.13398692810457516</v>
      </c>
      <c r="G90" s="334">
        <f t="shared" si="18"/>
        <v>0.00028995042314042296</v>
      </c>
      <c r="H90" s="245">
        <f t="shared" si="26"/>
        <v>6150</v>
      </c>
      <c r="I90" s="239">
        <f>H90</f>
        <v>6150</v>
      </c>
      <c r="J90" s="242"/>
      <c r="K90" s="243"/>
      <c r="L90" s="243"/>
      <c r="M90" s="243"/>
      <c r="N90" s="245"/>
      <c r="O90" s="245"/>
      <c r="P90" s="521"/>
      <c r="Q90" s="517"/>
      <c r="R90" s="517"/>
      <c r="S90" s="524"/>
    </row>
    <row r="91" spans="1:19" s="44" customFormat="1" ht="12.75" customHeight="1">
      <c r="A91" s="92"/>
      <c r="B91" s="35" t="s">
        <v>685</v>
      </c>
      <c r="C91" s="30" t="s">
        <v>896</v>
      </c>
      <c r="D91" s="76">
        <v>1200</v>
      </c>
      <c r="E91" s="239">
        <v>0</v>
      </c>
      <c r="F91" s="324">
        <f t="shared" si="22"/>
        <v>0</v>
      </c>
      <c r="G91" s="334">
        <f t="shared" si="18"/>
        <v>0</v>
      </c>
      <c r="H91" s="245">
        <f t="shared" si="26"/>
        <v>0</v>
      </c>
      <c r="I91" s="239"/>
      <c r="J91" s="242">
        <f>H91</f>
        <v>0</v>
      </c>
      <c r="K91" s="243"/>
      <c r="L91" s="243"/>
      <c r="M91" s="243"/>
      <c r="N91" s="245"/>
      <c r="O91" s="245"/>
      <c r="P91" s="521"/>
      <c r="Q91" s="517"/>
      <c r="R91" s="517"/>
      <c r="S91" s="524"/>
    </row>
    <row r="92" spans="1:19" s="44" customFormat="1" ht="14.25" customHeight="1">
      <c r="A92" s="92"/>
      <c r="B92" s="35" t="s">
        <v>690</v>
      </c>
      <c r="C92" s="30" t="s">
        <v>869</v>
      </c>
      <c r="D92" s="76">
        <v>6500</v>
      </c>
      <c r="E92" s="239">
        <v>0</v>
      </c>
      <c r="F92" s="324">
        <f t="shared" si="22"/>
        <v>0</v>
      </c>
      <c r="G92" s="334">
        <f aca="true" t="shared" si="27" ref="G92:G123">E92/$E$672</f>
        <v>0</v>
      </c>
      <c r="H92" s="245">
        <f t="shared" si="26"/>
        <v>0</v>
      </c>
      <c r="I92" s="239"/>
      <c r="J92" s="242">
        <f>H92</f>
        <v>0</v>
      </c>
      <c r="K92" s="243"/>
      <c r="L92" s="243"/>
      <c r="M92" s="243"/>
      <c r="N92" s="245"/>
      <c r="O92" s="245"/>
      <c r="P92" s="521"/>
      <c r="Q92" s="517"/>
      <c r="R92" s="517"/>
      <c r="S92" s="524"/>
    </row>
    <row r="93" spans="1:19" s="44" customFormat="1" ht="15" customHeight="1">
      <c r="A93" s="92"/>
      <c r="B93" s="35" t="s">
        <v>696</v>
      </c>
      <c r="C93" s="30" t="s">
        <v>697</v>
      </c>
      <c r="D93" s="76">
        <v>3850</v>
      </c>
      <c r="E93" s="239">
        <v>2900</v>
      </c>
      <c r="F93" s="324">
        <f t="shared" si="22"/>
        <v>0.7532467532467533</v>
      </c>
      <c r="G93" s="334">
        <f t="shared" si="27"/>
        <v>0.0001367245897735328</v>
      </c>
      <c r="H93" s="245">
        <f t="shared" si="26"/>
        <v>2900</v>
      </c>
      <c r="I93" s="239"/>
      <c r="J93" s="242">
        <f>H93</f>
        <v>2900</v>
      </c>
      <c r="K93" s="243"/>
      <c r="L93" s="243"/>
      <c r="M93" s="243"/>
      <c r="N93" s="245"/>
      <c r="O93" s="245"/>
      <c r="P93" s="521"/>
      <c r="Q93" s="517"/>
      <c r="R93" s="517"/>
      <c r="S93" s="524"/>
    </row>
    <row r="94" spans="1:19" s="44" customFormat="1" ht="15.75" customHeight="1">
      <c r="A94" s="92"/>
      <c r="B94" s="35" t="s">
        <v>1004</v>
      </c>
      <c r="C94" s="30" t="s">
        <v>966</v>
      </c>
      <c r="D94" s="76">
        <v>700</v>
      </c>
      <c r="E94" s="239">
        <v>0</v>
      </c>
      <c r="F94" s="324">
        <f t="shared" si="22"/>
        <v>0</v>
      </c>
      <c r="G94" s="334">
        <f t="shared" si="27"/>
        <v>0</v>
      </c>
      <c r="H94" s="245">
        <f t="shared" si="26"/>
        <v>0</v>
      </c>
      <c r="I94" s="239"/>
      <c r="J94" s="242">
        <f>H94</f>
        <v>0</v>
      </c>
      <c r="K94" s="243"/>
      <c r="L94" s="243"/>
      <c r="M94" s="243"/>
      <c r="N94" s="245"/>
      <c r="O94" s="245"/>
      <c r="P94" s="521"/>
      <c r="Q94" s="517"/>
      <c r="R94" s="517"/>
      <c r="S94" s="524"/>
    </row>
    <row r="95" spans="1:19" s="44" customFormat="1" ht="17.25" customHeight="1">
      <c r="A95" s="92"/>
      <c r="B95" s="35" t="s">
        <v>1005</v>
      </c>
      <c r="C95" s="30" t="s">
        <v>452</v>
      </c>
      <c r="D95" s="76">
        <v>1823</v>
      </c>
      <c r="E95" s="239">
        <v>0</v>
      </c>
      <c r="F95" s="324">
        <f t="shared" si="22"/>
        <v>0</v>
      </c>
      <c r="G95" s="334">
        <f t="shared" si="27"/>
        <v>0</v>
      </c>
      <c r="H95" s="245">
        <f t="shared" si="26"/>
        <v>0</v>
      </c>
      <c r="I95" s="239"/>
      <c r="J95" s="242">
        <f>H95</f>
        <v>0</v>
      </c>
      <c r="K95" s="243"/>
      <c r="L95" s="243"/>
      <c r="M95" s="243"/>
      <c r="N95" s="245"/>
      <c r="O95" s="245"/>
      <c r="P95" s="521"/>
      <c r="Q95" s="517"/>
      <c r="R95" s="517"/>
      <c r="S95" s="524"/>
    </row>
    <row r="96" spans="1:19" s="43" customFormat="1" ht="18" customHeight="1">
      <c r="A96" s="90" t="s">
        <v>129</v>
      </c>
      <c r="B96" s="86"/>
      <c r="C96" s="67" t="s">
        <v>409</v>
      </c>
      <c r="D96" s="173">
        <f>D97</f>
        <v>3250</v>
      </c>
      <c r="E96" s="237">
        <f>E97</f>
        <v>3150</v>
      </c>
      <c r="F96" s="353">
        <f t="shared" si="22"/>
        <v>0.9692307692307692</v>
      </c>
      <c r="G96" s="353">
        <f t="shared" si="27"/>
        <v>0.00014851119234021663</v>
      </c>
      <c r="H96" s="240">
        <f t="shared" si="26"/>
        <v>3150</v>
      </c>
      <c r="I96" s="237">
        <f aca="true" t="shared" si="28" ref="I96:S96">I97</f>
        <v>0</v>
      </c>
      <c r="J96" s="237">
        <f t="shared" si="28"/>
        <v>0</v>
      </c>
      <c r="K96" s="237">
        <f t="shared" si="28"/>
        <v>3150</v>
      </c>
      <c r="L96" s="237">
        <f t="shared" si="28"/>
        <v>0</v>
      </c>
      <c r="M96" s="237">
        <f t="shared" si="28"/>
        <v>0</v>
      </c>
      <c r="N96" s="237">
        <f t="shared" si="28"/>
        <v>0</v>
      </c>
      <c r="O96" s="237">
        <f t="shared" si="28"/>
        <v>0</v>
      </c>
      <c r="P96" s="237">
        <f t="shared" si="28"/>
        <v>0</v>
      </c>
      <c r="Q96" s="237">
        <f t="shared" si="28"/>
        <v>0</v>
      </c>
      <c r="R96" s="237">
        <f t="shared" si="28"/>
        <v>0</v>
      </c>
      <c r="S96" s="241">
        <f t="shared" si="28"/>
        <v>0</v>
      </c>
    </row>
    <row r="97" spans="1:19" s="44" customFormat="1" ht="66" customHeight="1">
      <c r="A97" s="92"/>
      <c r="B97" s="35" t="s">
        <v>130</v>
      </c>
      <c r="C97" s="30" t="s">
        <v>208</v>
      </c>
      <c r="D97" s="76">
        <v>3250</v>
      </c>
      <c r="E97" s="239">
        <v>3150</v>
      </c>
      <c r="F97" s="324">
        <f t="shared" si="22"/>
        <v>0.9692307692307692</v>
      </c>
      <c r="G97" s="334">
        <f t="shared" si="27"/>
        <v>0.00014851119234021663</v>
      </c>
      <c r="H97" s="245">
        <f t="shared" si="26"/>
        <v>3150</v>
      </c>
      <c r="I97" s="239"/>
      <c r="J97" s="242"/>
      <c r="K97" s="243">
        <f>H97</f>
        <v>3150</v>
      </c>
      <c r="L97" s="243"/>
      <c r="M97" s="243"/>
      <c r="N97" s="245"/>
      <c r="O97" s="245"/>
      <c r="P97" s="521"/>
      <c r="Q97" s="517"/>
      <c r="R97" s="517"/>
      <c r="S97" s="524"/>
    </row>
    <row r="98" spans="1:19" s="43" customFormat="1" ht="16.5" customHeight="1">
      <c r="A98" s="90" t="s">
        <v>842</v>
      </c>
      <c r="B98" s="86"/>
      <c r="C98" s="67" t="s">
        <v>843</v>
      </c>
      <c r="D98" s="173">
        <f>SUM(D99:D106)</f>
        <v>138000</v>
      </c>
      <c r="E98" s="237">
        <f>SUM(E99:E106)</f>
        <v>60354.020000000004</v>
      </c>
      <c r="F98" s="353">
        <f t="shared" si="22"/>
        <v>0.4373479710144928</v>
      </c>
      <c r="G98" s="353">
        <f t="shared" si="27"/>
        <v>0.002845475388166756</v>
      </c>
      <c r="H98" s="240">
        <f t="shared" si="26"/>
        <v>60354.020000000004</v>
      </c>
      <c r="I98" s="237">
        <f>SUM(I99:I106)</f>
        <v>0</v>
      </c>
      <c r="J98" s="237">
        <f aca="true" t="shared" si="29" ref="J98:S98">SUM(J99:J106)</f>
        <v>21888.7</v>
      </c>
      <c r="K98" s="237">
        <f t="shared" si="29"/>
        <v>0</v>
      </c>
      <c r="L98" s="237">
        <f t="shared" si="29"/>
        <v>38465.32</v>
      </c>
      <c r="M98" s="237">
        <f t="shared" si="29"/>
        <v>0</v>
      </c>
      <c r="N98" s="237">
        <f t="shared" si="29"/>
        <v>0</v>
      </c>
      <c r="O98" s="237">
        <f t="shared" si="29"/>
        <v>0</v>
      </c>
      <c r="P98" s="237">
        <f t="shared" si="29"/>
        <v>0</v>
      </c>
      <c r="Q98" s="237">
        <f t="shared" si="29"/>
        <v>0</v>
      </c>
      <c r="R98" s="237">
        <f t="shared" si="29"/>
        <v>0</v>
      </c>
      <c r="S98" s="237">
        <f t="shared" si="29"/>
        <v>0</v>
      </c>
    </row>
    <row r="99" spans="1:19" s="44" customFormat="1" ht="24" customHeight="1">
      <c r="A99" s="92"/>
      <c r="B99" s="35" t="s">
        <v>677</v>
      </c>
      <c r="C99" s="30" t="s">
        <v>844</v>
      </c>
      <c r="D99" s="76">
        <v>106200</v>
      </c>
      <c r="E99" s="239">
        <v>38465.32</v>
      </c>
      <c r="F99" s="324">
        <f t="shared" si="22"/>
        <v>0.3621969868173258</v>
      </c>
      <c r="G99" s="334">
        <f t="shared" si="27"/>
        <v>0.001813501757761264</v>
      </c>
      <c r="H99" s="245">
        <f t="shared" si="26"/>
        <v>38465.32</v>
      </c>
      <c r="I99" s="239"/>
      <c r="J99" s="242"/>
      <c r="K99" s="243"/>
      <c r="L99" s="243">
        <f>H99</f>
        <v>38465.32</v>
      </c>
      <c r="M99" s="243"/>
      <c r="N99" s="245"/>
      <c r="O99" s="245"/>
      <c r="P99" s="521"/>
      <c r="Q99" s="517"/>
      <c r="R99" s="517"/>
      <c r="S99" s="524"/>
    </row>
    <row r="100" spans="1:19" s="44" customFormat="1" ht="12.75" customHeight="1">
      <c r="A100" s="92"/>
      <c r="B100" s="35" t="s">
        <v>685</v>
      </c>
      <c r="C100" s="30" t="s">
        <v>896</v>
      </c>
      <c r="D100" s="76">
        <v>7500</v>
      </c>
      <c r="E100" s="239">
        <v>2876.36</v>
      </c>
      <c r="F100" s="324">
        <f t="shared" si="22"/>
        <v>0.38351466666666667</v>
      </c>
      <c r="G100" s="334">
        <f t="shared" si="27"/>
        <v>0.00013561004863482716</v>
      </c>
      <c r="H100" s="245">
        <f t="shared" si="26"/>
        <v>2876.36</v>
      </c>
      <c r="I100" s="239"/>
      <c r="J100" s="242">
        <f>H100</f>
        <v>2876.36</v>
      </c>
      <c r="K100" s="243"/>
      <c r="L100" s="243"/>
      <c r="M100" s="243"/>
      <c r="N100" s="245"/>
      <c r="O100" s="245"/>
      <c r="P100" s="521"/>
      <c r="Q100" s="517"/>
      <c r="R100" s="517"/>
      <c r="S100" s="524"/>
    </row>
    <row r="101" spans="1:19" s="44" customFormat="1" ht="12.75" customHeight="1">
      <c r="A101" s="92"/>
      <c r="B101" s="35" t="s">
        <v>687</v>
      </c>
      <c r="C101" s="30" t="s">
        <v>867</v>
      </c>
      <c r="D101" s="76">
        <v>8700</v>
      </c>
      <c r="E101" s="239">
        <v>6819.9</v>
      </c>
      <c r="F101" s="324">
        <f t="shared" si="22"/>
        <v>0.7838965517241379</v>
      </c>
      <c r="G101" s="334">
        <f t="shared" si="27"/>
        <v>0.00032153380337810903</v>
      </c>
      <c r="H101" s="245">
        <f t="shared" si="26"/>
        <v>6819.9</v>
      </c>
      <c r="I101" s="239"/>
      <c r="J101" s="242">
        <f aca="true" t="shared" si="30" ref="J101:J106">H101</f>
        <v>6819.9</v>
      </c>
      <c r="K101" s="243"/>
      <c r="L101" s="243"/>
      <c r="M101" s="243"/>
      <c r="N101" s="245"/>
      <c r="O101" s="245"/>
      <c r="P101" s="521"/>
      <c r="Q101" s="517"/>
      <c r="R101" s="517"/>
      <c r="S101" s="524"/>
    </row>
    <row r="102" spans="1:19" s="44" customFormat="1" ht="12.75" customHeight="1">
      <c r="A102" s="92"/>
      <c r="B102" s="35" t="s">
        <v>690</v>
      </c>
      <c r="C102" s="30" t="s">
        <v>869</v>
      </c>
      <c r="D102" s="76">
        <v>7900</v>
      </c>
      <c r="E102" s="239">
        <v>6129.68</v>
      </c>
      <c r="F102" s="324">
        <f t="shared" si="22"/>
        <v>0.7759088607594937</v>
      </c>
      <c r="G102" s="334">
        <f t="shared" si="27"/>
        <v>0.00028899240808380293</v>
      </c>
      <c r="H102" s="245">
        <f t="shared" si="26"/>
        <v>6129.68</v>
      </c>
      <c r="I102" s="239"/>
      <c r="J102" s="242">
        <f t="shared" si="30"/>
        <v>6129.68</v>
      </c>
      <c r="K102" s="243"/>
      <c r="L102" s="243"/>
      <c r="M102" s="243"/>
      <c r="N102" s="245"/>
      <c r="O102" s="245"/>
      <c r="P102" s="521"/>
      <c r="Q102" s="517"/>
      <c r="R102" s="517"/>
      <c r="S102" s="524"/>
    </row>
    <row r="103" spans="1:19" s="44" customFormat="1" ht="23.25" customHeight="1">
      <c r="A103" s="92"/>
      <c r="B103" s="35" t="s">
        <v>1002</v>
      </c>
      <c r="C103" s="30" t="s">
        <v>448</v>
      </c>
      <c r="D103" s="76">
        <v>400</v>
      </c>
      <c r="E103" s="239">
        <v>107.94</v>
      </c>
      <c r="F103" s="324">
        <f t="shared" si="22"/>
        <v>0.26985</v>
      </c>
      <c r="G103" s="334">
        <f t="shared" si="27"/>
        <v>5.088983524191423E-06</v>
      </c>
      <c r="H103" s="245">
        <f t="shared" si="26"/>
        <v>107.94</v>
      </c>
      <c r="I103" s="239"/>
      <c r="J103" s="242">
        <f t="shared" si="30"/>
        <v>107.94</v>
      </c>
      <c r="K103" s="243"/>
      <c r="L103" s="243"/>
      <c r="M103" s="243"/>
      <c r="N103" s="245"/>
      <c r="O103" s="245"/>
      <c r="P103" s="521"/>
      <c r="Q103" s="517"/>
      <c r="R103" s="517"/>
      <c r="S103" s="524"/>
    </row>
    <row r="104" spans="1:19" s="44" customFormat="1" ht="22.5" customHeight="1">
      <c r="A104" s="92"/>
      <c r="B104" s="35" t="s">
        <v>1003</v>
      </c>
      <c r="C104" s="30" t="s">
        <v>968</v>
      </c>
      <c r="D104" s="76">
        <v>800</v>
      </c>
      <c r="E104" s="239">
        <v>0</v>
      </c>
      <c r="F104" s="324">
        <f t="shared" si="22"/>
        <v>0</v>
      </c>
      <c r="G104" s="334">
        <f t="shared" si="27"/>
        <v>0</v>
      </c>
      <c r="H104" s="245">
        <f t="shared" si="26"/>
        <v>0</v>
      </c>
      <c r="I104" s="239"/>
      <c r="J104" s="242">
        <f t="shared" si="30"/>
        <v>0</v>
      </c>
      <c r="K104" s="243"/>
      <c r="L104" s="243"/>
      <c r="M104" s="243"/>
      <c r="N104" s="245"/>
      <c r="O104" s="245"/>
      <c r="P104" s="521"/>
      <c r="Q104" s="517"/>
      <c r="R104" s="517"/>
      <c r="S104" s="524"/>
    </row>
    <row r="105" spans="1:19" s="44" customFormat="1" ht="21" customHeight="1">
      <c r="A105" s="92"/>
      <c r="B105" s="35" t="s">
        <v>1004</v>
      </c>
      <c r="C105" s="30" t="s">
        <v>1007</v>
      </c>
      <c r="D105" s="76">
        <v>1500</v>
      </c>
      <c r="E105" s="239">
        <v>1009.43</v>
      </c>
      <c r="F105" s="324">
        <f t="shared" si="22"/>
        <v>0.6729533333333333</v>
      </c>
      <c r="G105" s="334">
        <f t="shared" si="27"/>
        <v>4.7591000915550756E-05</v>
      </c>
      <c r="H105" s="245">
        <f t="shared" si="26"/>
        <v>1009.43</v>
      </c>
      <c r="I105" s="239"/>
      <c r="J105" s="242">
        <f t="shared" si="30"/>
        <v>1009.43</v>
      </c>
      <c r="K105" s="243"/>
      <c r="L105" s="243"/>
      <c r="M105" s="243"/>
      <c r="N105" s="245"/>
      <c r="O105" s="245"/>
      <c r="P105" s="521"/>
      <c r="Q105" s="517"/>
      <c r="R105" s="517"/>
      <c r="S105" s="524"/>
    </row>
    <row r="106" spans="1:19" s="44" customFormat="1" ht="12.75" customHeight="1">
      <c r="A106" s="92"/>
      <c r="B106" s="35" t="s">
        <v>1005</v>
      </c>
      <c r="C106" s="30" t="s">
        <v>452</v>
      </c>
      <c r="D106" s="76">
        <v>5000</v>
      </c>
      <c r="E106" s="239">
        <v>4945.39</v>
      </c>
      <c r="F106" s="324">
        <f t="shared" si="22"/>
        <v>0.989078</v>
      </c>
      <c r="G106" s="334">
        <f t="shared" si="27"/>
        <v>0.0002331573858690108</v>
      </c>
      <c r="H106" s="245">
        <f t="shared" si="26"/>
        <v>4945.39</v>
      </c>
      <c r="I106" s="239"/>
      <c r="J106" s="242">
        <f t="shared" si="30"/>
        <v>4945.39</v>
      </c>
      <c r="K106" s="243"/>
      <c r="L106" s="243"/>
      <c r="M106" s="243"/>
      <c r="N106" s="245"/>
      <c r="O106" s="245"/>
      <c r="P106" s="521"/>
      <c r="Q106" s="517"/>
      <c r="R106" s="517"/>
      <c r="S106" s="524"/>
    </row>
    <row r="107" spans="1:19" s="43" customFormat="1" ht="15.75" customHeight="1">
      <c r="A107" s="90" t="s">
        <v>845</v>
      </c>
      <c r="B107" s="86"/>
      <c r="C107" s="67" t="s">
        <v>846</v>
      </c>
      <c r="D107" s="173">
        <f aca="true" t="shared" si="31" ref="D107:S107">SUM(D108:D132)</f>
        <v>3079308</v>
      </c>
      <c r="E107" s="237">
        <f t="shared" si="31"/>
        <v>1535257.3000000003</v>
      </c>
      <c r="F107" s="353">
        <f t="shared" si="22"/>
        <v>0.4985721792038991</v>
      </c>
      <c r="G107" s="353">
        <f t="shared" si="27"/>
        <v>0.07238187053080054</v>
      </c>
      <c r="H107" s="237">
        <f t="shared" si="31"/>
        <v>1535257.3000000003</v>
      </c>
      <c r="I107" s="237">
        <f t="shared" si="31"/>
        <v>1165406.87</v>
      </c>
      <c r="J107" s="237">
        <f t="shared" si="31"/>
        <v>368006.38</v>
      </c>
      <c r="K107" s="237">
        <f t="shared" si="31"/>
        <v>0</v>
      </c>
      <c r="L107" s="237">
        <f t="shared" si="31"/>
        <v>537.85</v>
      </c>
      <c r="M107" s="237">
        <f t="shared" si="31"/>
        <v>1306.2</v>
      </c>
      <c r="N107" s="237">
        <f t="shared" si="31"/>
        <v>0</v>
      </c>
      <c r="O107" s="237">
        <f t="shared" si="31"/>
        <v>0</v>
      </c>
      <c r="P107" s="237">
        <f t="shared" si="31"/>
        <v>0</v>
      </c>
      <c r="Q107" s="237">
        <f t="shared" si="31"/>
        <v>0</v>
      </c>
      <c r="R107" s="237">
        <f t="shared" si="31"/>
        <v>0</v>
      </c>
      <c r="S107" s="241">
        <f t="shared" si="31"/>
        <v>0</v>
      </c>
    </row>
    <row r="108" spans="1:19" s="43" customFormat="1" ht="45.75" customHeight="1">
      <c r="A108" s="92"/>
      <c r="B108" s="352" t="s">
        <v>56</v>
      </c>
      <c r="C108" s="30" t="s">
        <v>55</v>
      </c>
      <c r="D108" s="354">
        <v>1306</v>
      </c>
      <c r="E108" s="239">
        <v>1306.2</v>
      </c>
      <c r="F108" s="324">
        <f t="shared" si="22"/>
        <v>1.0001531393568148</v>
      </c>
      <c r="G108" s="334">
        <f t="shared" si="27"/>
        <v>6.158264109040984E-05</v>
      </c>
      <c r="H108" s="245">
        <f t="shared" si="26"/>
        <v>1306.2</v>
      </c>
      <c r="I108" s="352"/>
      <c r="J108" s="352"/>
      <c r="K108" s="243"/>
      <c r="L108" s="243"/>
      <c r="M108" s="243">
        <f>H108</f>
        <v>1306.2</v>
      </c>
      <c r="N108" s="352"/>
      <c r="O108" s="352"/>
      <c r="P108" s="352"/>
      <c r="Q108" s="519"/>
      <c r="R108" s="519"/>
      <c r="S108" s="526"/>
    </row>
    <row r="109" spans="1:19" s="44" customFormat="1" ht="18" customHeight="1">
      <c r="A109" s="92"/>
      <c r="B109" s="35" t="s">
        <v>439</v>
      </c>
      <c r="C109" s="30" t="s">
        <v>398</v>
      </c>
      <c r="D109" s="76">
        <v>2000</v>
      </c>
      <c r="E109" s="239">
        <v>537.85</v>
      </c>
      <c r="F109" s="324">
        <f t="shared" si="22"/>
        <v>0.268925</v>
      </c>
      <c r="G109" s="334">
        <f t="shared" si="27"/>
        <v>2.5357696761963658E-05</v>
      </c>
      <c r="H109" s="245">
        <f t="shared" si="26"/>
        <v>537.85</v>
      </c>
      <c r="I109" s="239"/>
      <c r="J109" s="242"/>
      <c r="K109" s="243"/>
      <c r="L109" s="243">
        <f>H109</f>
        <v>537.85</v>
      </c>
      <c r="M109" s="243"/>
      <c r="N109" s="245"/>
      <c r="O109" s="245"/>
      <c r="P109" s="521"/>
      <c r="Q109" s="517"/>
      <c r="R109" s="517"/>
      <c r="S109" s="524"/>
    </row>
    <row r="110" spans="1:19" s="44" customFormat="1" ht="18.75" customHeight="1">
      <c r="A110" s="92"/>
      <c r="B110" s="35" t="s">
        <v>678</v>
      </c>
      <c r="C110" s="30" t="s">
        <v>519</v>
      </c>
      <c r="D110" s="76">
        <v>2037420</v>
      </c>
      <c r="E110" s="239">
        <v>849165.67</v>
      </c>
      <c r="F110" s="324">
        <f t="shared" si="22"/>
        <v>0.4167847915500977</v>
      </c>
      <c r="G110" s="334">
        <f t="shared" si="27"/>
        <v>0.04003511306224728</v>
      </c>
      <c r="H110" s="245">
        <f t="shared" si="26"/>
        <v>849165.67</v>
      </c>
      <c r="I110" s="239">
        <f>H110</f>
        <v>849165.67</v>
      </c>
      <c r="J110" s="242"/>
      <c r="K110" s="243"/>
      <c r="L110" s="243"/>
      <c r="M110" s="243"/>
      <c r="N110" s="245"/>
      <c r="O110" s="245"/>
      <c r="P110" s="521"/>
      <c r="Q110" s="517"/>
      <c r="R110" s="517"/>
      <c r="S110" s="524"/>
    </row>
    <row r="111" spans="1:19" s="44" customFormat="1" ht="16.5" customHeight="1">
      <c r="A111" s="92"/>
      <c r="B111" s="35" t="s">
        <v>681</v>
      </c>
      <c r="C111" s="30" t="s">
        <v>682</v>
      </c>
      <c r="D111" s="76">
        <v>140438</v>
      </c>
      <c r="E111" s="239">
        <v>140438.42</v>
      </c>
      <c r="F111" s="324">
        <f t="shared" si="22"/>
        <v>1.0000029906435581</v>
      </c>
      <c r="G111" s="334">
        <f t="shared" si="27"/>
        <v>0.006621167366532105</v>
      </c>
      <c r="H111" s="245">
        <f t="shared" si="26"/>
        <v>140438.42</v>
      </c>
      <c r="I111" s="239">
        <f>H111</f>
        <v>140438.42</v>
      </c>
      <c r="J111" s="242"/>
      <c r="K111" s="243"/>
      <c r="L111" s="243"/>
      <c r="M111" s="243"/>
      <c r="N111" s="245"/>
      <c r="O111" s="245"/>
      <c r="P111" s="521"/>
      <c r="Q111" s="517"/>
      <c r="R111" s="517"/>
      <c r="S111" s="524"/>
    </row>
    <row r="112" spans="1:19" s="44" customFormat="1" ht="18" customHeight="1">
      <c r="A112" s="92"/>
      <c r="B112" s="95" t="s">
        <v>762</v>
      </c>
      <c r="C112" s="30" t="s">
        <v>708</v>
      </c>
      <c r="D112" s="76">
        <v>200468</v>
      </c>
      <c r="E112" s="239">
        <v>148044.71</v>
      </c>
      <c r="F112" s="324">
        <f t="shared" si="22"/>
        <v>0.7384954705987987</v>
      </c>
      <c r="G112" s="334">
        <f t="shared" si="27"/>
        <v>0.006979776635479871</v>
      </c>
      <c r="H112" s="245">
        <f t="shared" si="26"/>
        <v>148044.71</v>
      </c>
      <c r="I112" s="239">
        <f>H112</f>
        <v>148044.71</v>
      </c>
      <c r="J112" s="242"/>
      <c r="K112" s="243"/>
      <c r="L112" s="243"/>
      <c r="M112" s="243"/>
      <c r="N112" s="245"/>
      <c r="O112" s="245"/>
      <c r="P112" s="521"/>
      <c r="Q112" s="517"/>
      <c r="R112" s="517"/>
      <c r="S112" s="524"/>
    </row>
    <row r="113" spans="1:19" s="44" customFormat="1" ht="21.75" customHeight="1">
      <c r="A113" s="92"/>
      <c r="B113" s="95" t="s">
        <v>683</v>
      </c>
      <c r="C113" s="30" t="s">
        <v>367</v>
      </c>
      <c r="D113" s="76">
        <v>40545</v>
      </c>
      <c r="E113" s="239">
        <v>17402.82</v>
      </c>
      <c r="F113" s="324">
        <f t="shared" si="22"/>
        <v>0.42922234554199035</v>
      </c>
      <c r="G113" s="334">
        <f t="shared" si="27"/>
        <v>0.0008204804915181488</v>
      </c>
      <c r="H113" s="245">
        <f t="shared" si="26"/>
        <v>17402.82</v>
      </c>
      <c r="I113" s="239">
        <f>H113</f>
        <v>17402.82</v>
      </c>
      <c r="J113" s="242"/>
      <c r="K113" s="243"/>
      <c r="L113" s="243"/>
      <c r="M113" s="243"/>
      <c r="N113" s="245"/>
      <c r="O113" s="245"/>
      <c r="P113" s="521"/>
      <c r="Q113" s="517"/>
      <c r="R113" s="517"/>
      <c r="S113" s="524"/>
    </row>
    <row r="114" spans="1:19" s="44" customFormat="1" ht="17.25" customHeight="1">
      <c r="A114" s="92"/>
      <c r="B114" s="95" t="s">
        <v>366</v>
      </c>
      <c r="C114" s="30" t="s">
        <v>684</v>
      </c>
      <c r="D114" s="76">
        <v>40393</v>
      </c>
      <c r="E114" s="239">
        <v>10355.25</v>
      </c>
      <c r="F114" s="324">
        <f t="shared" si="22"/>
        <v>0.25636248854999627</v>
      </c>
      <c r="G114" s="334">
        <f t="shared" si="27"/>
        <v>0.0004882128649146122</v>
      </c>
      <c r="H114" s="245">
        <f t="shared" si="26"/>
        <v>10355.25</v>
      </c>
      <c r="I114" s="239">
        <f>H114</f>
        <v>10355.25</v>
      </c>
      <c r="J114" s="242"/>
      <c r="K114" s="243"/>
      <c r="L114" s="243"/>
      <c r="M114" s="243"/>
      <c r="N114" s="245"/>
      <c r="O114" s="245"/>
      <c r="P114" s="521"/>
      <c r="Q114" s="517"/>
      <c r="R114" s="517"/>
      <c r="S114" s="524"/>
    </row>
    <row r="115" spans="1:19" s="44" customFormat="1" ht="18" customHeight="1">
      <c r="A115" s="92"/>
      <c r="B115" s="35" t="s">
        <v>685</v>
      </c>
      <c r="C115" s="30" t="s">
        <v>896</v>
      </c>
      <c r="D115" s="76">
        <v>57000</v>
      </c>
      <c r="E115" s="239">
        <v>22595.92</v>
      </c>
      <c r="F115" s="324">
        <f t="shared" si="22"/>
        <v>0.39641964912280697</v>
      </c>
      <c r="G115" s="334">
        <f t="shared" si="27"/>
        <v>0.0010653165146743326</v>
      </c>
      <c r="H115" s="245">
        <f t="shared" si="26"/>
        <v>22595.92</v>
      </c>
      <c r="I115" s="239"/>
      <c r="J115" s="242">
        <f>H115</f>
        <v>22595.92</v>
      </c>
      <c r="K115" s="243"/>
      <c r="L115" s="243"/>
      <c r="M115" s="243"/>
      <c r="N115" s="245"/>
      <c r="O115" s="245"/>
      <c r="P115" s="521"/>
      <c r="Q115" s="517"/>
      <c r="R115" s="517"/>
      <c r="S115" s="524"/>
    </row>
    <row r="116" spans="1:19" s="44" customFormat="1" ht="15.75" customHeight="1">
      <c r="A116" s="92"/>
      <c r="B116" s="35" t="s">
        <v>687</v>
      </c>
      <c r="C116" s="30" t="s">
        <v>867</v>
      </c>
      <c r="D116" s="76">
        <v>65000</v>
      </c>
      <c r="E116" s="239">
        <v>37300.85</v>
      </c>
      <c r="F116" s="324">
        <f t="shared" si="22"/>
        <v>0.5738592307692307</v>
      </c>
      <c r="G116" s="334">
        <f t="shared" si="27"/>
        <v>0.0017586011773979586</v>
      </c>
      <c r="H116" s="245">
        <f t="shared" si="26"/>
        <v>37300.85</v>
      </c>
      <c r="I116" s="239"/>
      <c r="J116" s="242">
        <f aca="true" t="shared" si="32" ref="J116:J132">H116</f>
        <v>37300.85</v>
      </c>
      <c r="K116" s="243"/>
      <c r="L116" s="243"/>
      <c r="M116" s="243"/>
      <c r="N116" s="245"/>
      <c r="O116" s="245"/>
      <c r="P116" s="521"/>
      <c r="Q116" s="517"/>
      <c r="R116" s="517"/>
      <c r="S116" s="524"/>
    </row>
    <row r="117" spans="1:19" s="44" customFormat="1" ht="15.75" customHeight="1">
      <c r="A117" s="92"/>
      <c r="B117" s="35" t="s">
        <v>688</v>
      </c>
      <c r="C117" s="30" t="s">
        <v>868</v>
      </c>
      <c r="D117" s="76">
        <v>4000</v>
      </c>
      <c r="E117" s="239">
        <v>0</v>
      </c>
      <c r="F117" s="324">
        <f t="shared" si="22"/>
        <v>0</v>
      </c>
      <c r="G117" s="334">
        <f t="shared" si="27"/>
        <v>0</v>
      </c>
      <c r="H117" s="245">
        <f t="shared" si="26"/>
        <v>0</v>
      </c>
      <c r="I117" s="239"/>
      <c r="J117" s="242">
        <f t="shared" si="32"/>
        <v>0</v>
      </c>
      <c r="K117" s="243"/>
      <c r="L117" s="243"/>
      <c r="M117" s="243"/>
      <c r="N117" s="245"/>
      <c r="O117" s="245"/>
      <c r="P117" s="521"/>
      <c r="Q117" s="517"/>
      <c r="R117" s="517"/>
      <c r="S117" s="524"/>
    </row>
    <row r="118" spans="1:19" s="44" customFormat="1" ht="15" customHeight="1">
      <c r="A118" s="92"/>
      <c r="B118" s="35" t="s">
        <v>855</v>
      </c>
      <c r="C118" s="30" t="s">
        <v>856</v>
      </c>
      <c r="D118" s="76">
        <v>2250</v>
      </c>
      <c r="E118" s="239">
        <v>1840</v>
      </c>
      <c r="F118" s="324">
        <f t="shared" si="22"/>
        <v>0.8177777777777778</v>
      </c>
      <c r="G118" s="334">
        <f t="shared" si="27"/>
        <v>8.674939489079321E-05</v>
      </c>
      <c r="H118" s="245">
        <f t="shared" si="26"/>
        <v>1840</v>
      </c>
      <c r="I118" s="239"/>
      <c r="J118" s="242">
        <f t="shared" si="32"/>
        <v>1840</v>
      </c>
      <c r="K118" s="243"/>
      <c r="L118" s="243"/>
      <c r="M118" s="243"/>
      <c r="N118" s="245"/>
      <c r="O118" s="245"/>
      <c r="P118" s="521"/>
      <c r="Q118" s="517"/>
      <c r="R118" s="517"/>
      <c r="S118" s="524"/>
    </row>
    <row r="119" spans="1:19" s="44" customFormat="1" ht="16.5" customHeight="1">
      <c r="A119" s="92"/>
      <c r="B119" s="35" t="s">
        <v>690</v>
      </c>
      <c r="C119" s="30" t="s">
        <v>869</v>
      </c>
      <c r="D119" s="76">
        <v>370000</v>
      </c>
      <c r="E119" s="239">
        <v>237668.6</v>
      </c>
      <c r="F119" s="324">
        <f t="shared" si="22"/>
        <v>0.6423475675675676</v>
      </c>
      <c r="G119" s="334">
        <f t="shared" si="27"/>
        <v>0.01120522132312064</v>
      </c>
      <c r="H119" s="245">
        <f t="shared" si="26"/>
        <v>237668.6</v>
      </c>
      <c r="I119" s="239"/>
      <c r="J119" s="242">
        <f t="shared" si="32"/>
        <v>237668.6</v>
      </c>
      <c r="K119" s="243"/>
      <c r="L119" s="243"/>
      <c r="M119" s="243"/>
      <c r="N119" s="245"/>
      <c r="O119" s="245"/>
      <c r="P119" s="521"/>
      <c r="Q119" s="517"/>
      <c r="R119" s="517"/>
      <c r="S119" s="524"/>
    </row>
    <row r="120" spans="1:19" s="44" customFormat="1" ht="15" customHeight="1">
      <c r="A120" s="92"/>
      <c r="B120" s="35" t="s">
        <v>368</v>
      </c>
      <c r="C120" s="30" t="s">
        <v>124</v>
      </c>
      <c r="D120" s="76">
        <v>2928</v>
      </c>
      <c r="E120" s="239">
        <v>1610.4</v>
      </c>
      <c r="F120" s="324">
        <f t="shared" si="22"/>
        <v>0.55</v>
      </c>
      <c r="G120" s="334">
        <f t="shared" si="27"/>
        <v>7.592457909355075E-05</v>
      </c>
      <c r="H120" s="245">
        <f t="shared" si="26"/>
        <v>1610.4</v>
      </c>
      <c r="I120" s="239"/>
      <c r="J120" s="242">
        <f t="shared" si="32"/>
        <v>1610.4</v>
      </c>
      <c r="K120" s="243"/>
      <c r="L120" s="243"/>
      <c r="M120" s="243"/>
      <c r="N120" s="245"/>
      <c r="O120" s="245"/>
      <c r="P120" s="521"/>
      <c r="Q120" s="517"/>
      <c r="R120" s="517"/>
      <c r="S120" s="524"/>
    </row>
    <row r="121" spans="1:19" s="44" customFormat="1" ht="17.25" customHeight="1">
      <c r="A121" s="92"/>
      <c r="B121" s="35" t="s">
        <v>1009</v>
      </c>
      <c r="C121" s="30" t="s">
        <v>447</v>
      </c>
      <c r="D121" s="76">
        <v>10000</v>
      </c>
      <c r="E121" s="239">
        <v>4261.98</v>
      </c>
      <c r="F121" s="324">
        <f t="shared" si="22"/>
        <v>0.42619799999999997</v>
      </c>
      <c r="G121" s="334">
        <f t="shared" si="27"/>
        <v>0.0002009370576286211</v>
      </c>
      <c r="H121" s="245">
        <f t="shared" si="26"/>
        <v>4261.98</v>
      </c>
      <c r="I121" s="239"/>
      <c r="J121" s="242">
        <f t="shared" si="32"/>
        <v>4261.98</v>
      </c>
      <c r="K121" s="243"/>
      <c r="L121" s="243"/>
      <c r="M121" s="243"/>
      <c r="N121" s="245"/>
      <c r="O121" s="245"/>
      <c r="P121" s="521"/>
      <c r="Q121" s="517"/>
      <c r="R121" s="517"/>
      <c r="S121" s="524"/>
    </row>
    <row r="122" spans="1:19" s="44" customFormat="1" ht="18" customHeight="1">
      <c r="A122" s="92"/>
      <c r="B122" s="35" t="s">
        <v>1002</v>
      </c>
      <c r="C122" s="30" t="s">
        <v>448</v>
      </c>
      <c r="D122" s="76">
        <v>9000</v>
      </c>
      <c r="E122" s="239">
        <v>4418.64</v>
      </c>
      <c r="F122" s="324">
        <f t="shared" si="22"/>
        <v>0.49096000000000006</v>
      </c>
      <c r="G122" s="334">
        <f t="shared" si="27"/>
        <v>0.0002083230142610079</v>
      </c>
      <c r="H122" s="245">
        <f t="shared" si="26"/>
        <v>4418.64</v>
      </c>
      <c r="I122" s="239"/>
      <c r="J122" s="242">
        <f t="shared" si="32"/>
        <v>4418.64</v>
      </c>
      <c r="K122" s="243"/>
      <c r="L122" s="243"/>
      <c r="M122" s="243"/>
      <c r="N122" s="245"/>
      <c r="O122" s="245"/>
      <c r="P122" s="521"/>
      <c r="Q122" s="517"/>
      <c r="R122" s="517"/>
      <c r="S122" s="524"/>
    </row>
    <row r="123" spans="1:19" s="44" customFormat="1" ht="21" customHeight="1">
      <c r="A123" s="92"/>
      <c r="B123" s="35" t="s">
        <v>1010</v>
      </c>
      <c r="C123" s="30" t="s">
        <v>529</v>
      </c>
      <c r="D123" s="76">
        <v>600</v>
      </c>
      <c r="E123" s="239">
        <v>87.84</v>
      </c>
      <c r="F123" s="324">
        <f t="shared" si="22"/>
        <v>0.1464</v>
      </c>
      <c r="G123" s="334">
        <f t="shared" si="27"/>
        <v>4.141340677830041E-06</v>
      </c>
      <c r="H123" s="245">
        <f t="shared" si="26"/>
        <v>87.84</v>
      </c>
      <c r="I123" s="239"/>
      <c r="J123" s="242">
        <f t="shared" si="32"/>
        <v>87.84</v>
      </c>
      <c r="K123" s="243"/>
      <c r="L123" s="243"/>
      <c r="M123" s="243"/>
      <c r="N123" s="245"/>
      <c r="O123" s="245"/>
      <c r="P123" s="521"/>
      <c r="Q123" s="517"/>
      <c r="R123" s="517"/>
      <c r="S123" s="524"/>
    </row>
    <row r="124" spans="1:19" s="44" customFormat="1" ht="13.5" customHeight="1">
      <c r="A124" s="92"/>
      <c r="B124" s="35" t="s">
        <v>692</v>
      </c>
      <c r="C124" s="30" t="s">
        <v>693</v>
      </c>
      <c r="D124" s="76">
        <v>8500</v>
      </c>
      <c r="E124" s="239">
        <v>4192.87</v>
      </c>
      <c r="F124" s="324">
        <f t="shared" si="22"/>
        <v>0.49327882352941177</v>
      </c>
      <c r="G124" s="334">
        <f aca="true" t="shared" si="33" ref="G124:G156">E124/$E$672</f>
        <v>0.000197678769215087</v>
      </c>
      <c r="H124" s="245">
        <f t="shared" si="26"/>
        <v>4192.87</v>
      </c>
      <c r="I124" s="239"/>
      <c r="J124" s="242">
        <f t="shared" si="32"/>
        <v>4192.87</v>
      </c>
      <c r="K124" s="243"/>
      <c r="L124" s="243"/>
      <c r="M124" s="243"/>
      <c r="N124" s="245"/>
      <c r="O124" s="245"/>
      <c r="P124" s="521"/>
      <c r="Q124" s="517"/>
      <c r="R124" s="517"/>
      <c r="S124" s="524"/>
    </row>
    <row r="125" spans="1:19" s="44" customFormat="1" ht="20.25" customHeight="1">
      <c r="A125" s="92"/>
      <c r="B125" s="35" t="s">
        <v>418</v>
      </c>
      <c r="C125" s="30" t="s">
        <v>419</v>
      </c>
      <c r="D125" s="76">
        <v>4000</v>
      </c>
      <c r="E125" s="239">
        <v>0</v>
      </c>
      <c r="F125" s="324">
        <f t="shared" si="22"/>
        <v>0</v>
      </c>
      <c r="G125" s="334">
        <f t="shared" si="33"/>
        <v>0</v>
      </c>
      <c r="H125" s="245">
        <f t="shared" si="26"/>
        <v>0</v>
      </c>
      <c r="I125" s="239"/>
      <c r="J125" s="242">
        <f t="shared" si="32"/>
        <v>0</v>
      </c>
      <c r="K125" s="243"/>
      <c r="L125" s="243"/>
      <c r="M125" s="243"/>
      <c r="N125" s="245"/>
      <c r="O125" s="245"/>
      <c r="P125" s="521"/>
      <c r="Q125" s="517"/>
      <c r="R125" s="517"/>
      <c r="S125" s="524"/>
    </row>
    <row r="126" spans="1:19" s="44" customFormat="1" ht="16.5" customHeight="1">
      <c r="A126" s="92"/>
      <c r="B126" s="35" t="s">
        <v>694</v>
      </c>
      <c r="C126" s="30" t="s">
        <v>695</v>
      </c>
      <c r="D126" s="76">
        <v>1680</v>
      </c>
      <c r="E126" s="239">
        <v>317</v>
      </c>
      <c r="F126" s="324">
        <f t="shared" si="22"/>
        <v>0.1886904761904762</v>
      </c>
      <c r="G126" s="334">
        <f t="shared" si="33"/>
        <v>1.4945412054555134E-05</v>
      </c>
      <c r="H126" s="245">
        <f t="shared" si="26"/>
        <v>317</v>
      </c>
      <c r="I126" s="239"/>
      <c r="J126" s="242">
        <f t="shared" si="32"/>
        <v>317</v>
      </c>
      <c r="K126" s="243"/>
      <c r="L126" s="243"/>
      <c r="M126" s="243"/>
      <c r="N126" s="245"/>
      <c r="O126" s="245"/>
      <c r="P126" s="521"/>
      <c r="Q126" s="517"/>
      <c r="R126" s="517"/>
      <c r="S126" s="524"/>
    </row>
    <row r="127" spans="1:19" s="44" customFormat="1" ht="15.75" customHeight="1">
      <c r="A127" s="92"/>
      <c r="B127" s="35" t="s">
        <v>696</v>
      </c>
      <c r="C127" s="30" t="s">
        <v>697</v>
      </c>
      <c r="D127" s="76">
        <v>47300</v>
      </c>
      <c r="E127" s="239">
        <v>36000</v>
      </c>
      <c r="F127" s="324">
        <f t="shared" si="22"/>
        <v>0.7610993657505285</v>
      </c>
      <c r="G127" s="334">
        <f t="shared" si="33"/>
        <v>0.0016972707696024758</v>
      </c>
      <c r="H127" s="245">
        <f t="shared" si="26"/>
        <v>36000</v>
      </c>
      <c r="I127" s="239"/>
      <c r="J127" s="242">
        <f t="shared" si="32"/>
        <v>36000</v>
      </c>
      <c r="K127" s="243"/>
      <c r="L127" s="243"/>
      <c r="M127" s="243"/>
      <c r="N127" s="245"/>
      <c r="O127" s="245"/>
      <c r="P127" s="521"/>
      <c r="Q127" s="517"/>
      <c r="R127" s="517"/>
      <c r="S127" s="524"/>
    </row>
    <row r="128" spans="1:19" s="44" customFormat="1" ht="18" customHeight="1">
      <c r="A128" s="93"/>
      <c r="B128" s="95" t="s">
        <v>748</v>
      </c>
      <c r="C128" s="30" t="s">
        <v>749</v>
      </c>
      <c r="D128" s="76">
        <v>90</v>
      </c>
      <c r="E128" s="239">
        <v>0</v>
      </c>
      <c r="F128" s="324">
        <f t="shared" si="22"/>
        <v>0</v>
      </c>
      <c r="G128" s="334">
        <f t="shared" si="33"/>
        <v>0</v>
      </c>
      <c r="H128" s="245">
        <f t="shared" si="26"/>
        <v>0</v>
      </c>
      <c r="I128" s="239"/>
      <c r="J128" s="242">
        <f t="shared" si="32"/>
        <v>0</v>
      </c>
      <c r="K128" s="243"/>
      <c r="L128" s="243"/>
      <c r="M128" s="243"/>
      <c r="N128" s="245"/>
      <c r="O128" s="245"/>
      <c r="P128" s="521"/>
      <c r="Q128" s="517"/>
      <c r="R128" s="517"/>
      <c r="S128" s="524"/>
    </row>
    <row r="129" spans="1:19" s="44" customFormat="1" ht="18.75" customHeight="1">
      <c r="A129" s="93"/>
      <c r="B129" s="95" t="s">
        <v>382</v>
      </c>
      <c r="C129" s="30" t="s">
        <v>530</v>
      </c>
      <c r="D129" s="76">
        <v>700</v>
      </c>
      <c r="E129" s="239">
        <v>0</v>
      </c>
      <c r="F129" s="324">
        <f t="shared" si="22"/>
        <v>0</v>
      </c>
      <c r="G129" s="334">
        <f t="shared" si="33"/>
        <v>0</v>
      </c>
      <c r="H129" s="245">
        <f t="shared" si="26"/>
        <v>0</v>
      </c>
      <c r="I129" s="239"/>
      <c r="J129" s="242">
        <f t="shared" si="32"/>
        <v>0</v>
      </c>
      <c r="K129" s="243"/>
      <c r="L129" s="243"/>
      <c r="M129" s="243"/>
      <c r="N129" s="245"/>
      <c r="O129" s="245"/>
      <c r="P129" s="521"/>
      <c r="Q129" s="517"/>
      <c r="R129" s="517"/>
      <c r="S129" s="524"/>
    </row>
    <row r="130" spans="1:19" s="44" customFormat="1" ht="18" customHeight="1">
      <c r="A130" s="93"/>
      <c r="B130" s="95" t="s">
        <v>1003</v>
      </c>
      <c r="C130" s="30" t="s">
        <v>527</v>
      </c>
      <c r="D130" s="76">
        <v>9500</v>
      </c>
      <c r="E130" s="239">
        <v>6240.22</v>
      </c>
      <c r="F130" s="324">
        <f t="shared" si="22"/>
        <v>0.6568652631578947</v>
      </c>
      <c r="G130" s="334">
        <f t="shared" si="33"/>
        <v>0.00029420397227468783</v>
      </c>
      <c r="H130" s="245">
        <f t="shared" si="26"/>
        <v>6240.22</v>
      </c>
      <c r="I130" s="239"/>
      <c r="J130" s="242">
        <f t="shared" si="32"/>
        <v>6240.22</v>
      </c>
      <c r="K130" s="243"/>
      <c r="L130" s="243"/>
      <c r="M130" s="243"/>
      <c r="N130" s="245"/>
      <c r="O130" s="245"/>
      <c r="P130" s="521"/>
      <c r="Q130" s="517"/>
      <c r="R130" s="517"/>
      <c r="S130" s="524"/>
    </row>
    <row r="131" spans="1:19" s="44" customFormat="1" ht="19.5" customHeight="1">
      <c r="A131" s="93"/>
      <c r="B131" s="95" t="s">
        <v>1004</v>
      </c>
      <c r="C131" s="30" t="s">
        <v>1007</v>
      </c>
      <c r="D131" s="76">
        <v>4000</v>
      </c>
      <c r="E131" s="239">
        <v>2580.02</v>
      </c>
      <c r="F131" s="324">
        <f t="shared" si="22"/>
        <v>0.645005</v>
      </c>
      <c r="G131" s="334">
        <f t="shared" si="33"/>
        <v>0.00012163868141638277</v>
      </c>
      <c r="H131" s="245">
        <f t="shared" si="26"/>
        <v>2580.02</v>
      </c>
      <c r="I131" s="239"/>
      <c r="J131" s="242">
        <f t="shared" si="32"/>
        <v>2580.02</v>
      </c>
      <c r="K131" s="243"/>
      <c r="L131" s="243"/>
      <c r="M131" s="243"/>
      <c r="N131" s="245"/>
      <c r="O131" s="245"/>
      <c r="P131" s="521"/>
      <c r="Q131" s="517"/>
      <c r="R131" s="517"/>
      <c r="S131" s="524"/>
    </row>
    <row r="132" spans="1:19" s="44" customFormat="1" ht="22.5" customHeight="1">
      <c r="A132" s="93"/>
      <c r="B132" s="95" t="s">
        <v>1005</v>
      </c>
      <c r="C132" s="30" t="s">
        <v>1008</v>
      </c>
      <c r="D132" s="76">
        <v>20190</v>
      </c>
      <c r="E132" s="239">
        <v>8892.04</v>
      </c>
      <c r="F132" s="324">
        <f t="shared" si="22"/>
        <v>0.4404180287270927</v>
      </c>
      <c r="G132" s="334">
        <f t="shared" si="33"/>
        <v>0.00041922776594822226</v>
      </c>
      <c r="H132" s="245">
        <f t="shared" si="26"/>
        <v>8892.04</v>
      </c>
      <c r="I132" s="239"/>
      <c r="J132" s="242">
        <f t="shared" si="32"/>
        <v>8892.04</v>
      </c>
      <c r="K132" s="243"/>
      <c r="L132" s="243"/>
      <c r="M132" s="243"/>
      <c r="N132" s="245"/>
      <c r="O132" s="245"/>
      <c r="P132" s="521"/>
      <c r="Q132" s="517"/>
      <c r="R132" s="517"/>
      <c r="S132" s="524"/>
    </row>
    <row r="133" spans="1:19" s="44" customFormat="1" ht="20.25" customHeight="1">
      <c r="A133" s="90" t="s">
        <v>847</v>
      </c>
      <c r="B133" s="86"/>
      <c r="C133" s="67" t="s">
        <v>578</v>
      </c>
      <c r="D133" s="173">
        <f>SUM(D134:D136)</f>
        <v>10455</v>
      </c>
      <c r="E133" s="237">
        <f>SUM(E134:E136)</f>
        <v>10454.880000000001</v>
      </c>
      <c r="F133" s="353">
        <f t="shared" si="22"/>
        <v>0.9999885222381637</v>
      </c>
      <c r="G133" s="353">
        <f t="shared" si="33"/>
        <v>0.000492910061769487</v>
      </c>
      <c r="H133" s="237">
        <f aca="true" t="shared" si="34" ref="H133:M133">SUM(H134:H136)</f>
        <v>10454.880000000001</v>
      </c>
      <c r="I133" s="237">
        <f t="shared" si="34"/>
        <v>3314.88</v>
      </c>
      <c r="J133" s="237">
        <f t="shared" si="34"/>
        <v>0</v>
      </c>
      <c r="K133" s="237">
        <f t="shared" si="34"/>
        <v>0</v>
      </c>
      <c r="L133" s="237">
        <f t="shared" si="34"/>
        <v>7140</v>
      </c>
      <c r="M133" s="237">
        <f t="shared" si="34"/>
        <v>0</v>
      </c>
      <c r="N133" s="237">
        <f aca="true" t="shared" si="35" ref="N133:S133">SUM(N134:N136)</f>
        <v>0</v>
      </c>
      <c r="O133" s="237">
        <f t="shared" si="35"/>
        <v>0</v>
      </c>
      <c r="P133" s="237">
        <f t="shared" si="35"/>
        <v>0</v>
      </c>
      <c r="Q133" s="237">
        <f t="shared" si="35"/>
        <v>0</v>
      </c>
      <c r="R133" s="237">
        <f t="shared" si="35"/>
        <v>0</v>
      </c>
      <c r="S133" s="241">
        <f t="shared" si="35"/>
        <v>0</v>
      </c>
    </row>
    <row r="134" spans="1:19" s="44" customFormat="1" ht="21.75" customHeight="1">
      <c r="A134" s="93"/>
      <c r="B134" s="35" t="s">
        <v>677</v>
      </c>
      <c r="C134" s="30" t="s">
        <v>969</v>
      </c>
      <c r="D134" s="76">
        <v>7140</v>
      </c>
      <c r="E134" s="239">
        <v>7140</v>
      </c>
      <c r="F134" s="324">
        <f t="shared" si="22"/>
        <v>1</v>
      </c>
      <c r="G134" s="334">
        <f t="shared" si="33"/>
        <v>0.0003366253693044911</v>
      </c>
      <c r="H134" s="245">
        <f t="shared" si="26"/>
        <v>7140</v>
      </c>
      <c r="I134" s="239"/>
      <c r="J134" s="242"/>
      <c r="K134" s="243"/>
      <c r="L134" s="243">
        <f>H134</f>
        <v>7140</v>
      </c>
      <c r="M134" s="243"/>
      <c r="N134" s="245"/>
      <c r="O134" s="245"/>
      <c r="P134" s="521"/>
      <c r="Q134" s="517"/>
      <c r="R134" s="517"/>
      <c r="S134" s="524"/>
    </row>
    <row r="135" spans="1:19" s="44" customFormat="1" ht="15.75" customHeight="1">
      <c r="A135" s="92"/>
      <c r="B135" s="35" t="s">
        <v>707</v>
      </c>
      <c r="C135" s="30" t="s">
        <v>849</v>
      </c>
      <c r="D135" s="76">
        <v>435</v>
      </c>
      <c r="E135" s="239">
        <v>434.88</v>
      </c>
      <c r="F135" s="324">
        <f t="shared" si="22"/>
        <v>0.9997241379310344</v>
      </c>
      <c r="G135" s="334">
        <f t="shared" si="33"/>
        <v>2.0503030896797907E-05</v>
      </c>
      <c r="H135" s="245">
        <f t="shared" si="26"/>
        <v>434.88</v>
      </c>
      <c r="I135" s="239">
        <f>H135</f>
        <v>434.88</v>
      </c>
      <c r="J135" s="242"/>
      <c r="K135" s="243"/>
      <c r="L135" s="243"/>
      <c r="M135" s="243"/>
      <c r="N135" s="245"/>
      <c r="O135" s="245"/>
      <c r="P135" s="521"/>
      <c r="Q135" s="517"/>
      <c r="R135" s="517"/>
      <c r="S135" s="524"/>
    </row>
    <row r="136" spans="1:19" s="44" customFormat="1" ht="22.5" customHeight="1">
      <c r="A136" s="92"/>
      <c r="B136" s="35" t="s">
        <v>366</v>
      </c>
      <c r="C136" s="30" t="s">
        <v>367</v>
      </c>
      <c r="D136" s="76">
        <v>2880</v>
      </c>
      <c r="E136" s="239">
        <v>2880</v>
      </c>
      <c r="F136" s="324">
        <f t="shared" si="22"/>
        <v>1</v>
      </c>
      <c r="G136" s="334">
        <f t="shared" si="33"/>
        <v>0.00013578166156819808</v>
      </c>
      <c r="H136" s="245">
        <f t="shared" si="26"/>
        <v>2880</v>
      </c>
      <c r="I136" s="239">
        <f>H136</f>
        <v>2880</v>
      </c>
      <c r="J136" s="242"/>
      <c r="K136" s="243"/>
      <c r="L136" s="243"/>
      <c r="M136" s="243"/>
      <c r="N136" s="245"/>
      <c r="O136" s="245"/>
      <c r="P136" s="521"/>
      <c r="Q136" s="517"/>
      <c r="R136" s="517"/>
      <c r="S136" s="524"/>
    </row>
    <row r="137" spans="1:19" s="43" customFormat="1" ht="22.5" customHeight="1">
      <c r="A137" s="90" t="s">
        <v>24</v>
      </c>
      <c r="B137" s="86"/>
      <c r="C137" s="67" t="s">
        <v>25</v>
      </c>
      <c r="D137" s="173">
        <f>SUM(D138:D148)</f>
        <v>233612</v>
      </c>
      <c r="E137" s="237">
        <f>SUM(E138:E148)</f>
        <v>120641.01000000001</v>
      </c>
      <c r="F137" s="353">
        <f aca="true" t="shared" si="36" ref="F137:F233">E137/D137</f>
        <v>0.5164161515675565</v>
      </c>
      <c r="G137" s="353">
        <f t="shared" si="33"/>
        <v>0.005687790552453334</v>
      </c>
      <c r="H137" s="237">
        <f aca="true" t="shared" si="37" ref="H137:M137">SUM(H138:H148)</f>
        <v>120641.01000000001</v>
      </c>
      <c r="I137" s="237">
        <f t="shared" si="37"/>
        <v>2000</v>
      </c>
      <c r="J137" s="237">
        <f t="shared" si="37"/>
        <v>10011.33</v>
      </c>
      <c r="K137" s="237">
        <f t="shared" si="37"/>
        <v>5000</v>
      </c>
      <c r="L137" s="237">
        <f t="shared" si="37"/>
        <v>0</v>
      </c>
      <c r="M137" s="237">
        <f t="shared" si="37"/>
        <v>103629.68</v>
      </c>
      <c r="N137" s="237">
        <f aca="true" t="shared" si="38" ref="N137:S137">SUM(N138:N148)</f>
        <v>0</v>
      </c>
      <c r="O137" s="237">
        <f t="shared" si="38"/>
        <v>0</v>
      </c>
      <c r="P137" s="237">
        <f t="shared" si="38"/>
        <v>0</v>
      </c>
      <c r="Q137" s="237">
        <f t="shared" si="38"/>
        <v>0</v>
      </c>
      <c r="R137" s="237">
        <f t="shared" si="38"/>
        <v>0</v>
      </c>
      <c r="S137" s="241">
        <f t="shared" si="38"/>
        <v>0</v>
      </c>
    </row>
    <row r="138" spans="1:19" s="43" customFormat="1" ht="33.75" customHeight="1">
      <c r="A138" s="459"/>
      <c r="B138" s="126" t="s">
        <v>210</v>
      </c>
      <c r="C138" s="127" t="s">
        <v>211</v>
      </c>
      <c r="D138" s="176">
        <v>18812</v>
      </c>
      <c r="E138" s="249">
        <v>18812.3</v>
      </c>
      <c r="F138" s="324">
        <f t="shared" si="36"/>
        <v>1.0000159472677015</v>
      </c>
      <c r="G138" s="334">
        <f t="shared" si="33"/>
        <v>0.0008869324138609071</v>
      </c>
      <c r="H138" s="242">
        <f>E138</f>
        <v>18812.3</v>
      </c>
      <c r="I138" s="249"/>
      <c r="J138" s="249"/>
      <c r="K138" s="242"/>
      <c r="L138" s="242"/>
      <c r="M138" s="242">
        <f>H138</f>
        <v>18812.3</v>
      </c>
      <c r="N138" s="249"/>
      <c r="O138" s="249"/>
      <c r="P138" s="249"/>
      <c r="Q138" s="519"/>
      <c r="R138" s="519"/>
      <c r="S138" s="526"/>
    </row>
    <row r="139" spans="1:19" s="43" customFormat="1" ht="34.5" customHeight="1">
      <c r="A139" s="92"/>
      <c r="B139" s="352" t="s">
        <v>1026</v>
      </c>
      <c r="C139" s="36" t="s">
        <v>230</v>
      </c>
      <c r="D139" s="354">
        <v>5000</v>
      </c>
      <c r="E139" s="242">
        <v>5000</v>
      </c>
      <c r="F139" s="324">
        <f t="shared" si="36"/>
        <v>1</v>
      </c>
      <c r="G139" s="334">
        <f t="shared" si="33"/>
        <v>0.00023573205133367722</v>
      </c>
      <c r="H139" s="242">
        <f>E139</f>
        <v>5000</v>
      </c>
      <c r="I139" s="242"/>
      <c r="J139" s="242"/>
      <c r="K139" s="242">
        <f>E139</f>
        <v>5000</v>
      </c>
      <c r="L139" s="242"/>
      <c r="M139" s="242"/>
      <c r="N139" s="242"/>
      <c r="O139" s="242"/>
      <c r="P139" s="242"/>
      <c r="Q139" s="519"/>
      <c r="R139" s="519"/>
      <c r="S139" s="526"/>
    </row>
    <row r="140" spans="1:19" s="44" customFormat="1" ht="19.5" customHeight="1">
      <c r="A140" s="92"/>
      <c r="B140" s="35" t="s">
        <v>366</v>
      </c>
      <c r="C140" s="30" t="s">
        <v>367</v>
      </c>
      <c r="D140" s="354">
        <v>4000</v>
      </c>
      <c r="E140" s="242">
        <v>2000</v>
      </c>
      <c r="F140" s="324">
        <f t="shared" si="36"/>
        <v>0.5</v>
      </c>
      <c r="G140" s="334">
        <f t="shared" si="33"/>
        <v>9.429282053347088E-05</v>
      </c>
      <c r="H140" s="242">
        <f aca="true" t="shared" si="39" ref="H140:H148">E140</f>
        <v>2000</v>
      </c>
      <c r="I140" s="242">
        <f>E140</f>
        <v>2000</v>
      </c>
      <c r="J140" s="242"/>
      <c r="K140" s="243"/>
      <c r="L140" s="243"/>
      <c r="M140" s="243"/>
      <c r="N140" s="243"/>
      <c r="O140" s="243"/>
      <c r="P140" s="243"/>
      <c r="Q140" s="517"/>
      <c r="R140" s="517"/>
      <c r="S140" s="524"/>
    </row>
    <row r="141" spans="1:19" s="44" customFormat="1" ht="24" customHeight="1">
      <c r="A141" s="92"/>
      <c r="B141" s="35" t="s">
        <v>155</v>
      </c>
      <c r="C141" s="30" t="s">
        <v>367</v>
      </c>
      <c r="D141" s="354">
        <v>24225</v>
      </c>
      <c r="E141" s="242">
        <v>22525</v>
      </c>
      <c r="F141" s="324">
        <f t="shared" si="36"/>
        <v>0.9298245614035088</v>
      </c>
      <c r="G141" s="334">
        <f t="shared" si="33"/>
        <v>0.0010619728912582159</v>
      </c>
      <c r="H141" s="242">
        <f t="shared" si="39"/>
        <v>22525</v>
      </c>
      <c r="I141" s="242"/>
      <c r="J141" s="242"/>
      <c r="K141" s="243"/>
      <c r="L141" s="243"/>
      <c r="M141" s="243">
        <f>H141</f>
        <v>22525</v>
      </c>
      <c r="N141" s="243"/>
      <c r="O141" s="243"/>
      <c r="P141" s="243"/>
      <c r="Q141" s="517"/>
      <c r="R141" s="517"/>
      <c r="S141" s="524"/>
    </row>
    <row r="142" spans="1:19" s="44" customFormat="1" ht="22.5" customHeight="1">
      <c r="A142" s="92"/>
      <c r="B142" s="35" t="s">
        <v>156</v>
      </c>
      <c r="C142" s="30" t="s">
        <v>367</v>
      </c>
      <c r="D142" s="354">
        <v>4275</v>
      </c>
      <c r="E142" s="242">
        <v>3975</v>
      </c>
      <c r="F142" s="324">
        <f t="shared" si="36"/>
        <v>0.9298245614035088</v>
      </c>
      <c r="G142" s="334">
        <f t="shared" si="33"/>
        <v>0.00018740698081027337</v>
      </c>
      <c r="H142" s="242">
        <f t="shared" si="39"/>
        <v>3975</v>
      </c>
      <c r="I142" s="242"/>
      <c r="J142" s="242"/>
      <c r="K142" s="243"/>
      <c r="L142" s="243"/>
      <c r="M142" s="243">
        <f>H142</f>
        <v>3975</v>
      </c>
      <c r="N142" s="243"/>
      <c r="O142" s="243"/>
      <c r="P142" s="243"/>
      <c r="Q142" s="517"/>
      <c r="R142" s="517"/>
      <c r="S142" s="524"/>
    </row>
    <row r="143" spans="1:19" s="44" customFormat="1" ht="17.25" customHeight="1">
      <c r="A143" s="92"/>
      <c r="B143" s="35" t="s">
        <v>685</v>
      </c>
      <c r="C143" s="30" t="s">
        <v>896</v>
      </c>
      <c r="D143" s="354">
        <v>12250</v>
      </c>
      <c r="E143" s="242">
        <v>6495.29</v>
      </c>
      <c r="F143" s="324">
        <f t="shared" si="36"/>
        <v>0.5302277551020408</v>
      </c>
      <c r="G143" s="334">
        <f t="shared" si="33"/>
        <v>0.00030622960714142403</v>
      </c>
      <c r="H143" s="242">
        <f t="shared" si="39"/>
        <v>6495.29</v>
      </c>
      <c r="I143" s="242"/>
      <c r="J143" s="242">
        <f>H143</f>
        <v>6495.29</v>
      </c>
      <c r="K143" s="243"/>
      <c r="L143" s="243"/>
      <c r="M143" s="243"/>
      <c r="N143" s="243"/>
      <c r="O143" s="243"/>
      <c r="P143" s="243"/>
      <c r="Q143" s="517"/>
      <c r="R143" s="517"/>
      <c r="S143" s="524"/>
    </row>
    <row r="144" spans="1:19" s="50" customFormat="1" ht="18.75" customHeight="1">
      <c r="A144" s="92"/>
      <c r="B144" s="35" t="s">
        <v>690</v>
      </c>
      <c r="C144" s="30" t="s">
        <v>869</v>
      </c>
      <c r="D144" s="354">
        <v>5750</v>
      </c>
      <c r="E144" s="242">
        <v>3516.04</v>
      </c>
      <c r="F144" s="324">
        <f t="shared" si="36"/>
        <v>0.6114852173913043</v>
      </c>
      <c r="G144" s="334">
        <f t="shared" si="33"/>
        <v>0.00016576866435425247</v>
      </c>
      <c r="H144" s="242">
        <f t="shared" si="39"/>
        <v>3516.04</v>
      </c>
      <c r="I144" s="242"/>
      <c r="J144" s="242">
        <f>H144</f>
        <v>3516.04</v>
      </c>
      <c r="K144" s="243"/>
      <c r="L144" s="243"/>
      <c r="M144" s="243"/>
      <c r="N144" s="243"/>
      <c r="O144" s="243"/>
      <c r="P144" s="243"/>
      <c r="Q144" s="517"/>
      <c r="R144" s="517"/>
      <c r="S144" s="524"/>
    </row>
    <row r="145" spans="1:19" s="50" customFormat="1" ht="18.75" customHeight="1">
      <c r="A145" s="92"/>
      <c r="B145" s="35" t="s">
        <v>157</v>
      </c>
      <c r="C145" s="30" t="s">
        <v>869</v>
      </c>
      <c r="D145" s="354">
        <v>134725</v>
      </c>
      <c r="E145" s="242">
        <v>49569.76</v>
      </c>
      <c r="F145" s="324">
        <f t="shared" si="36"/>
        <v>0.3679329003525701</v>
      </c>
      <c r="G145" s="334">
        <f t="shared" si="33"/>
        <v>0.002337036241783612</v>
      </c>
      <c r="H145" s="242">
        <f t="shared" si="39"/>
        <v>49569.76</v>
      </c>
      <c r="I145" s="242"/>
      <c r="J145" s="242"/>
      <c r="K145" s="243"/>
      <c r="L145" s="243"/>
      <c r="M145" s="243">
        <f>H145</f>
        <v>49569.76</v>
      </c>
      <c r="N145" s="243"/>
      <c r="O145" s="243"/>
      <c r="P145" s="243"/>
      <c r="Q145" s="517"/>
      <c r="R145" s="517"/>
      <c r="S145" s="524"/>
    </row>
    <row r="146" spans="1:19" s="50" customFormat="1" ht="18.75" customHeight="1">
      <c r="A146" s="92"/>
      <c r="B146" s="35" t="s">
        <v>158</v>
      </c>
      <c r="C146" s="30" t="s">
        <v>869</v>
      </c>
      <c r="D146" s="354">
        <v>23775</v>
      </c>
      <c r="E146" s="242">
        <v>8747.62</v>
      </c>
      <c r="F146" s="324">
        <f t="shared" si="36"/>
        <v>0.3679335436382755</v>
      </c>
      <c r="G146" s="334">
        <f t="shared" si="33"/>
        <v>0.00041241888137750034</v>
      </c>
      <c r="H146" s="242">
        <f t="shared" si="39"/>
        <v>8747.62</v>
      </c>
      <c r="I146" s="242"/>
      <c r="J146" s="242"/>
      <c r="K146" s="243"/>
      <c r="L146" s="243"/>
      <c r="M146" s="243">
        <f>H146</f>
        <v>8747.62</v>
      </c>
      <c r="N146" s="243"/>
      <c r="O146" s="243"/>
      <c r="P146" s="243"/>
      <c r="Q146" s="517"/>
      <c r="R146" s="517"/>
      <c r="S146" s="524"/>
    </row>
    <row r="147" spans="1:19" s="50" customFormat="1" ht="21.75" customHeight="1">
      <c r="A147" s="92"/>
      <c r="B147" s="35" t="s">
        <v>1010</v>
      </c>
      <c r="C147" s="30" t="s">
        <v>159</v>
      </c>
      <c r="D147" s="354">
        <v>300</v>
      </c>
      <c r="E147" s="242">
        <v>0</v>
      </c>
      <c r="F147" s="324">
        <f t="shared" si="36"/>
        <v>0</v>
      </c>
      <c r="G147" s="334">
        <f t="shared" si="33"/>
        <v>0</v>
      </c>
      <c r="H147" s="242">
        <f t="shared" si="39"/>
        <v>0</v>
      </c>
      <c r="I147" s="242"/>
      <c r="J147" s="242">
        <f>H147</f>
        <v>0</v>
      </c>
      <c r="K147" s="243"/>
      <c r="L147" s="243"/>
      <c r="M147" s="243"/>
      <c r="N147" s="243"/>
      <c r="O147" s="243"/>
      <c r="P147" s="243"/>
      <c r="Q147" s="517"/>
      <c r="R147" s="517"/>
      <c r="S147" s="524"/>
    </row>
    <row r="148" spans="1:19" s="50" customFormat="1" ht="18.75" customHeight="1">
      <c r="A148" s="92"/>
      <c r="B148" s="35" t="s">
        <v>694</v>
      </c>
      <c r="C148" s="30" t="s">
        <v>695</v>
      </c>
      <c r="D148" s="354">
        <v>500</v>
      </c>
      <c r="E148" s="242">
        <v>0</v>
      </c>
      <c r="F148" s="324">
        <f t="shared" si="36"/>
        <v>0</v>
      </c>
      <c r="G148" s="334">
        <f t="shared" si="33"/>
        <v>0</v>
      </c>
      <c r="H148" s="242">
        <f t="shared" si="39"/>
        <v>0</v>
      </c>
      <c r="I148" s="242"/>
      <c r="J148" s="242">
        <f>H148</f>
        <v>0</v>
      </c>
      <c r="K148" s="243"/>
      <c r="L148" s="243"/>
      <c r="M148" s="243"/>
      <c r="N148" s="243"/>
      <c r="O148" s="243"/>
      <c r="P148" s="243"/>
      <c r="Q148" s="517"/>
      <c r="R148" s="517"/>
      <c r="S148" s="524"/>
    </row>
    <row r="149" spans="1:19" s="50" customFormat="1" ht="18" customHeight="1">
      <c r="A149" s="90" t="s">
        <v>850</v>
      </c>
      <c r="B149" s="86"/>
      <c r="C149" s="67" t="s">
        <v>851</v>
      </c>
      <c r="D149" s="173">
        <f>SUM(D150:D152)</f>
        <v>26835</v>
      </c>
      <c r="E149" s="237">
        <f>SUM(E150:E152)</f>
        <v>19807.75</v>
      </c>
      <c r="F149" s="353">
        <f t="shared" si="36"/>
        <v>0.7381311719768958</v>
      </c>
      <c r="G149" s="353">
        <f t="shared" si="33"/>
        <v>0.000933864307960929</v>
      </c>
      <c r="H149" s="240">
        <f t="shared" si="26"/>
        <v>19807.75</v>
      </c>
      <c r="I149" s="240">
        <f>SUM(I150:I152)</f>
        <v>0</v>
      </c>
      <c r="J149" s="240">
        <f>SUM(J150:J152)</f>
        <v>19807.75</v>
      </c>
      <c r="K149" s="240">
        <f>SUM(K150:K152)</f>
        <v>0</v>
      </c>
      <c r="L149" s="240">
        <f>SUM(L150:L152)</f>
        <v>0</v>
      </c>
      <c r="M149" s="240">
        <f>SUM(M150:M152)</f>
        <v>0</v>
      </c>
      <c r="N149" s="240">
        <f aca="true" t="shared" si="40" ref="N149:S149">SUM(N150:N152)</f>
        <v>0</v>
      </c>
      <c r="O149" s="240">
        <f t="shared" si="40"/>
        <v>0</v>
      </c>
      <c r="P149" s="240">
        <f t="shared" si="40"/>
        <v>0</v>
      </c>
      <c r="Q149" s="240">
        <f t="shared" si="40"/>
        <v>0</v>
      </c>
      <c r="R149" s="240">
        <f t="shared" si="40"/>
        <v>0</v>
      </c>
      <c r="S149" s="251">
        <f t="shared" si="40"/>
        <v>0</v>
      </c>
    </row>
    <row r="150" spans="1:19" s="44" customFormat="1" ht="16.5" customHeight="1">
      <c r="A150" s="92"/>
      <c r="B150" s="35" t="s">
        <v>685</v>
      </c>
      <c r="C150" s="30" t="s">
        <v>896</v>
      </c>
      <c r="D150" s="76">
        <v>400</v>
      </c>
      <c r="E150" s="239">
        <v>51</v>
      </c>
      <c r="F150" s="324">
        <f t="shared" si="36"/>
        <v>0.1275</v>
      </c>
      <c r="G150" s="334">
        <f t="shared" si="33"/>
        <v>2.4044669236035076E-06</v>
      </c>
      <c r="H150" s="245">
        <f t="shared" si="26"/>
        <v>51</v>
      </c>
      <c r="I150" s="239"/>
      <c r="J150" s="242">
        <f>H150</f>
        <v>51</v>
      </c>
      <c r="K150" s="243"/>
      <c r="L150" s="243"/>
      <c r="M150" s="243"/>
      <c r="N150" s="245"/>
      <c r="O150" s="245"/>
      <c r="P150" s="521"/>
      <c r="Q150" s="517"/>
      <c r="R150" s="517"/>
      <c r="S150" s="524"/>
    </row>
    <row r="151" spans="1:19" s="44" customFormat="1" ht="15.75" customHeight="1">
      <c r="A151" s="92"/>
      <c r="B151" s="35" t="s">
        <v>690</v>
      </c>
      <c r="C151" s="30" t="s">
        <v>869</v>
      </c>
      <c r="D151" s="76">
        <v>1100</v>
      </c>
      <c r="E151" s="239">
        <v>506.3</v>
      </c>
      <c r="F151" s="324">
        <f t="shared" si="36"/>
        <v>0.4602727272727273</v>
      </c>
      <c r="G151" s="334">
        <f t="shared" si="33"/>
        <v>2.3870227518048154E-05</v>
      </c>
      <c r="H151" s="245">
        <f t="shared" si="26"/>
        <v>506.3</v>
      </c>
      <c r="I151" s="239"/>
      <c r="J151" s="242">
        <f>H151</f>
        <v>506.3</v>
      </c>
      <c r="K151" s="243"/>
      <c r="L151" s="243"/>
      <c r="M151" s="243"/>
      <c r="N151" s="245"/>
      <c r="O151" s="245"/>
      <c r="P151" s="521"/>
      <c r="Q151" s="517"/>
      <c r="R151" s="517"/>
      <c r="S151" s="524"/>
    </row>
    <row r="152" spans="1:19" s="44" customFormat="1" ht="18" customHeight="1">
      <c r="A152" s="92"/>
      <c r="B152" s="35" t="s">
        <v>694</v>
      </c>
      <c r="C152" s="30" t="s">
        <v>695</v>
      </c>
      <c r="D152" s="76">
        <v>25335</v>
      </c>
      <c r="E152" s="239">
        <v>19250.45</v>
      </c>
      <c r="F152" s="324">
        <f t="shared" si="36"/>
        <v>0.7598361949871719</v>
      </c>
      <c r="G152" s="334">
        <f t="shared" si="33"/>
        <v>0.0009075896135192774</v>
      </c>
      <c r="H152" s="245">
        <f t="shared" si="26"/>
        <v>19250.45</v>
      </c>
      <c r="I152" s="239"/>
      <c r="J152" s="242">
        <f>H152</f>
        <v>19250.45</v>
      </c>
      <c r="K152" s="243"/>
      <c r="L152" s="243"/>
      <c r="M152" s="243"/>
      <c r="N152" s="245"/>
      <c r="O152" s="245"/>
      <c r="P152" s="521"/>
      <c r="Q152" s="517"/>
      <c r="R152" s="517"/>
      <c r="S152" s="524"/>
    </row>
    <row r="153" spans="1:19" s="44" customFormat="1" ht="37.5" customHeight="1">
      <c r="A153" s="88" t="s">
        <v>852</v>
      </c>
      <c r="B153" s="96"/>
      <c r="C153" s="65" t="s">
        <v>853</v>
      </c>
      <c r="D153" s="119">
        <f>D154+D157+D184+D196</f>
        <v>3070030</v>
      </c>
      <c r="E153" s="238">
        <f>E154+E157+E184+E196</f>
        <v>1605856.2800000003</v>
      </c>
      <c r="F153" s="409">
        <f t="shared" si="36"/>
        <v>0.5230751100152117</v>
      </c>
      <c r="G153" s="409">
        <f t="shared" si="33"/>
        <v>0.0757103590062936</v>
      </c>
      <c r="H153" s="238">
        <f>H154+H157+H184+H196</f>
        <v>1592856.2800000003</v>
      </c>
      <c r="I153" s="238">
        <f aca="true" t="shared" si="41" ref="I153:S153">I154+I157+I184+I196</f>
        <v>1224220.5399999998</v>
      </c>
      <c r="J153" s="238">
        <f t="shared" si="41"/>
        <v>264208.25</v>
      </c>
      <c r="K153" s="238">
        <f t="shared" si="41"/>
        <v>11000</v>
      </c>
      <c r="L153" s="238">
        <f t="shared" si="41"/>
        <v>93427.49</v>
      </c>
      <c r="M153" s="238">
        <f t="shared" si="41"/>
        <v>0</v>
      </c>
      <c r="N153" s="238">
        <f t="shared" si="41"/>
        <v>0</v>
      </c>
      <c r="O153" s="238">
        <f t="shared" si="41"/>
        <v>0</v>
      </c>
      <c r="P153" s="238">
        <f t="shared" si="41"/>
        <v>13000</v>
      </c>
      <c r="Q153" s="238">
        <f t="shared" si="41"/>
        <v>0</v>
      </c>
      <c r="R153" s="238">
        <f t="shared" si="41"/>
        <v>13000</v>
      </c>
      <c r="S153" s="238">
        <f t="shared" si="41"/>
        <v>0</v>
      </c>
    </row>
    <row r="154" spans="1:19" s="44" customFormat="1" ht="23.25" customHeight="1">
      <c r="A154" s="90" t="s">
        <v>160</v>
      </c>
      <c r="B154" s="86"/>
      <c r="C154" s="67" t="s">
        <v>161</v>
      </c>
      <c r="D154" s="173">
        <f>D155+D156</f>
        <v>24000</v>
      </c>
      <c r="E154" s="240">
        <f>E155+E156</f>
        <v>24000</v>
      </c>
      <c r="F154" s="353">
        <f t="shared" si="36"/>
        <v>1</v>
      </c>
      <c r="G154" s="353">
        <f t="shared" si="33"/>
        <v>0.0011315138464016506</v>
      </c>
      <c r="H154" s="240">
        <f>H155+H156</f>
        <v>11000</v>
      </c>
      <c r="I154" s="240">
        <f aca="true" t="shared" si="42" ref="I154:S154">I155+I156</f>
        <v>0</v>
      </c>
      <c r="J154" s="240">
        <f t="shared" si="42"/>
        <v>0</v>
      </c>
      <c r="K154" s="240">
        <f t="shared" si="42"/>
        <v>11000</v>
      </c>
      <c r="L154" s="240">
        <f t="shared" si="42"/>
        <v>0</v>
      </c>
      <c r="M154" s="240">
        <f t="shared" si="42"/>
        <v>0</v>
      </c>
      <c r="N154" s="240">
        <f t="shared" si="42"/>
        <v>0</v>
      </c>
      <c r="O154" s="240">
        <f t="shared" si="42"/>
        <v>0</v>
      </c>
      <c r="P154" s="240">
        <f t="shared" si="42"/>
        <v>13000</v>
      </c>
      <c r="Q154" s="240">
        <f t="shared" si="42"/>
        <v>0</v>
      </c>
      <c r="R154" s="240">
        <f t="shared" si="42"/>
        <v>13000</v>
      </c>
      <c r="S154" s="251">
        <f t="shared" si="42"/>
        <v>0</v>
      </c>
    </row>
    <row r="155" spans="1:19" s="44" customFormat="1" ht="21.75" customHeight="1">
      <c r="A155" s="459"/>
      <c r="B155" s="126" t="s">
        <v>212</v>
      </c>
      <c r="C155" s="127" t="s">
        <v>57</v>
      </c>
      <c r="D155" s="176">
        <v>11000</v>
      </c>
      <c r="E155" s="249">
        <v>11000</v>
      </c>
      <c r="F155" s="324">
        <f t="shared" si="36"/>
        <v>1</v>
      </c>
      <c r="G155" s="334">
        <f t="shared" si="33"/>
        <v>0.0005186105129340898</v>
      </c>
      <c r="H155" s="249">
        <f>E155</f>
        <v>11000</v>
      </c>
      <c r="I155" s="249"/>
      <c r="J155" s="249"/>
      <c r="K155" s="249">
        <f>H155</f>
        <v>11000</v>
      </c>
      <c r="L155" s="249"/>
      <c r="M155" s="249"/>
      <c r="N155" s="249"/>
      <c r="O155" s="249"/>
      <c r="P155" s="249"/>
      <c r="Q155" s="517"/>
      <c r="R155" s="363"/>
      <c r="S155" s="531"/>
    </row>
    <row r="156" spans="1:19" s="44" customFormat="1" ht="48" customHeight="1">
      <c r="A156" s="97"/>
      <c r="B156" s="94" t="s">
        <v>162</v>
      </c>
      <c r="C156" s="30" t="s">
        <v>58</v>
      </c>
      <c r="D156" s="174">
        <v>13000</v>
      </c>
      <c r="E156" s="245">
        <v>13000</v>
      </c>
      <c r="F156" s="324">
        <f t="shared" si="36"/>
        <v>1</v>
      </c>
      <c r="G156" s="334">
        <f t="shared" si="33"/>
        <v>0.0006129033334675608</v>
      </c>
      <c r="H156" s="245"/>
      <c r="I156" s="245"/>
      <c r="J156" s="245"/>
      <c r="K156" s="245"/>
      <c r="L156" s="245"/>
      <c r="M156" s="245"/>
      <c r="N156" s="245"/>
      <c r="O156" s="245"/>
      <c r="P156" s="245">
        <f>E156</f>
        <v>13000</v>
      </c>
      <c r="Q156" s="517"/>
      <c r="R156" s="249">
        <f>P156</f>
        <v>13000</v>
      </c>
      <c r="S156" s="531"/>
    </row>
    <row r="157" spans="1:19" s="44" customFormat="1" ht="23.25" customHeight="1">
      <c r="A157" s="90" t="s">
        <v>870</v>
      </c>
      <c r="B157" s="86"/>
      <c r="C157" s="67" t="s">
        <v>871</v>
      </c>
      <c r="D157" s="173">
        <f aca="true" t="shared" si="43" ref="D157:M157">SUM(D158:D183)</f>
        <v>2908000</v>
      </c>
      <c r="E157" s="240">
        <f t="shared" si="43"/>
        <v>1552329.3800000004</v>
      </c>
      <c r="F157" s="240">
        <f t="shared" si="43"/>
        <v>14.786159609954561</v>
      </c>
      <c r="G157" s="240">
        <f t="shared" si="43"/>
        <v>0.07318675781858705</v>
      </c>
      <c r="H157" s="240">
        <f t="shared" si="43"/>
        <v>1552329.3800000004</v>
      </c>
      <c r="I157" s="240">
        <f t="shared" si="43"/>
        <v>1196038.7</v>
      </c>
      <c r="J157" s="240">
        <f t="shared" si="43"/>
        <v>262863.19</v>
      </c>
      <c r="K157" s="240">
        <f t="shared" si="43"/>
        <v>0</v>
      </c>
      <c r="L157" s="240">
        <f t="shared" si="43"/>
        <v>93427.49</v>
      </c>
      <c r="M157" s="240">
        <f t="shared" si="43"/>
        <v>0</v>
      </c>
      <c r="N157" s="240">
        <f aca="true" t="shared" si="44" ref="N157:S157">SUM(N158:N183)</f>
        <v>0</v>
      </c>
      <c r="O157" s="240">
        <f t="shared" si="44"/>
        <v>0</v>
      </c>
      <c r="P157" s="240">
        <f t="shared" si="44"/>
        <v>0</v>
      </c>
      <c r="Q157" s="240">
        <f t="shared" si="44"/>
        <v>0</v>
      </c>
      <c r="R157" s="240">
        <f t="shared" si="44"/>
        <v>0</v>
      </c>
      <c r="S157" s="251">
        <f t="shared" si="44"/>
        <v>0</v>
      </c>
    </row>
    <row r="158" spans="1:19" s="44" customFormat="1" ht="43.5" customHeight="1">
      <c r="A158" s="92"/>
      <c r="B158" s="35" t="s">
        <v>125</v>
      </c>
      <c r="C158" s="30" t="s">
        <v>970</v>
      </c>
      <c r="D158" s="76">
        <v>160669</v>
      </c>
      <c r="E158" s="239">
        <v>93427.49</v>
      </c>
      <c r="F158" s="324">
        <f t="shared" si="36"/>
        <v>0.5814904555328035</v>
      </c>
      <c r="G158" s="334">
        <f aca="true" t="shared" si="45" ref="G158:G181">E158/$E$672</f>
        <v>0.004404770773731323</v>
      </c>
      <c r="H158" s="245">
        <f aca="true" t="shared" si="46" ref="H158:H242">E158</f>
        <v>93427.49</v>
      </c>
      <c r="I158" s="239"/>
      <c r="J158" s="242"/>
      <c r="K158" s="242"/>
      <c r="L158" s="242">
        <f>H158</f>
        <v>93427.49</v>
      </c>
      <c r="M158" s="242"/>
      <c r="N158" s="245"/>
      <c r="O158" s="245"/>
      <c r="P158" s="521"/>
      <c r="Q158" s="517"/>
      <c r="R158" s="517"/>
      <c r="S158" s="524"/>
    </row>
    <row r="159" spans="1:19" s="44" customFormat="1" ht="21.75" customHeight="1">
      <c r="A159" s="92"/>
      <c r="B159" s="35" t="s">
        <v>680</v>
      </c>
      <c r="C159" s="30" t="s">
        <v>132</v>
      </c>
      <c r="D159" s="76">
        <v>61000</v>
      </c>
      <c r="E159" s="239">
        <v>30562.74</v>
      </c>
      <c r="F159" s="324">
        <f t="shared" si="36"/>
        <v>0.501028524590164</v>
      </c>
      <c r="G159" s="334">
        <f t="shared" si="45"/>
        <v>0.001440923478915566</v>
      </c>
      <c r="H159" s="245">
        <f t="shared" si="46"/>
        <v>30562.74</v>
      </c>
      <c r="I159" s="239">
        <f aca="true" t="shared" si="47" ref="I159:I164">H159</f>
        <v>30562.74</v>
      </c>
      <c r="J159" s="242"/>
      <c r="K159" s="242"/>
      <c r="L159" s="242"/>
      <c r="M159" s="242"/>
      <c r="N159" s="245"/>
      <c r="O159" s="245"/>
      <c r="P159" s="521"/>
      <c r="Q159" s="517"/>
      <c r="R159" s="517"/>
      <c r="S159" s="524"/>
    </row>
    <row r="160" spans="1:19" s="44" customFormat="1" ht="15.75" customHeight="1">
      <c r="A160" s="92"/>
      <c r="B160" s="35" t="s">
        <v>681</v>
      </c>
      <c r="C160" s="30" t="s">
        <v>682</v>
      </c>
      <c r="D160" s="76">
        <v>5189</v>
      </c>
      <c r="E160" s="239">
        <v>5189.37</v>
      </c>
      <c r="F160" s="324">
        <f t="shared" si="36"/>
        <v>1.0000713046829832</v>
      </c>
      <c r="G160" s="334">
        <f t="shared" si="45"/>
        <v>0.0002446601670458889</v>
      </c>
      <c r="H160" s="245">
        <f t="shared" si="46"/>
        <v>5189.37</v>
      </c>
      <c r="I160" s="239">
        <f t="shared" si="47"/>
        <v>5189.37</v>
      </c>
      <c r="J160" s="242"/>
      <c r="K160" s="242"/>
      <c r="L160" s="242"/>
      <c r="M160" s="242"/>
      <c r="N160" s="245"/>
      <c r="O160" s="245"/>
      <c r="P160" s="521"/>
      <c r="Q160" s="517"/>
      <c r="R160" s="517"/>
      <c r="S160" s="524"/>
    </row>
    <row r="161" spans="1:19" s="44" customFormat="1" ht="20.25" customHeight="1">
      <c r="A161" s="92"/>
      <c r="B161" s="35" t="s">
        <v>859</v>
      </c>
      <c r="C161" s="30" t="s">
        <v>664</v>
      </c>
      <c r="D161" s="76">
        <v>1943000</v>
      </c>
      <c r="E161" s="239">
        <v>948338.79</v>
      </c>
      <c r="F161" s="324">
        <f t="shared" si="36"/>
        <v>0.4880796654657746</v>
      </c>
      <c r="G161" s="334">
        <f t="shared" si="45"/>
        <v>0.04471076966519947</v>
      </c>
      <c r="H161" s="245">
        <f t="shared" si="46"/>
        <v>948338.79</v>
      </c>
      <c r="I161" s="239">
        <f t="shared" si="47"/>
        <v>948338.79</v>
      </c>
      <c r="J161" s="242"/>
      <c r="K161" s="242"/>
      <c r="L161" s="242"/>
      <c r="M161" s="242"/>
      <c r="N161" s="245"/>
      <c r="O161" s="245"/>
      <c r="P161" s="521"/>
      <c r="Q161" s="517"/>
      <c r="R161" s="517"/>
      <c r="S161" s="524"/>
    </row>
    <row r="162" spans="1:19" s="44" customFormat="1" ht="21" customHeight="1">
      <c r="A162" s="92"/>
      <c r="B162" s="35" t="s">
        <v>860</v>
      </c>
      <c r="C162" s="30" t="s">
        <v>861</v>
      </c>
      <c r="D162" s="76">
        <v>123000</v>
      </c>
      <c r="E162" s="239">
        <v>58156.5</v>
      </c>
      <c r="F162" s="324">
        <f t="shared" si="36"/>
        <v>0.4728170731707317</v>
      </c>
      <c r="G162" s="334">
        <f t="shared" si="45"/>
        <v>0.0027418702086773996</v>
      </c>
      <c r="H162" s="245">
        <f t="shared" si="46"/>
        <v>58156.5</v>
      </c>
      <c r="I162" s="239">
        <f t="shared" si="47"/>
        <v>58156.5</v>
      </c>
      <c r="J162" s="242"/>
      <c r="K162" s="242"/>
      <c r="L162" s="242"/>
      <c r="M162" s="242"/>
      <c r="N162" s="245"/>
      <c r="O162" s="245"/>
      <c r="P162" s="521"/>
      <c r="Q162" s="517"/>
      <c r="R162" s="517"/>
      <c r="S162" s="524"/>
    </row>
    <row r="163" spans="1:19" s="44" customFormat="1" ht="21.75" customHeight="1">
      <c r="A163" s="92"/>
      <c r="B163" s="35" t="s">
        <v>862</v>
      </c>
      <c r="C163" s="30" t="s">
        <v>863</v>
      </c>
      <c r="D163" s="76">
        <v>161811</v>
      </c>
      <c r="E163" s="239">
        <v>153791.3</v>
      </c>
      <c r="F163" s="324">
        <f t="shared" si="36"/>
        <v>0.9504378565116092</v>
      </c>
      <c r="G163" s="334">
        <f t="shared" si="45"/>
        <v>0.007250707725254589</v>
      </c>
      <c r="H163" s="245">
        <f t="shared" si="46"/>
        <v>153791.3</v>
      </c>
      <c r="I163" s="239">
        <f t="shared" si="47"/>
        <v>153791.3</v>
      </c>
      <c r="J163" s="242"/>
      <c r="K163" s="242"/>
      <c r="L163" s="242"/>
      <c r="M163" s="242"/>
      <c r="N163" s="245"/>
      <c r="O163" s="245"/>
      <c r="P163" s="521"/>
      <c r="Q163" s="517"/>
      <c r="R163" s="517"/>
      <c r="S163" s="524"/>
    </row>
    <row r="164" spans="1:19" s="44" customFormat="1" ht="46.5" customHeight="1">
      <c r="A164" s="92"/>
      <c r="B164" s="35" t="s">
        <v>59</v>
      </c>
      <c r="C164" s="30" t="s">
        <v>60</v>
      </c>
      <c r="D164" s="76">
        <v>10000</v>
      </c>
      <c r="E164" s="239">
        <v>0</v>
      </c>
      <c r="F164" s="324">
        <f t="shared" si="36"/>
        <v>0</v>
      </c>
      <c r="G164" s="334">
        <f t="shared" si="45"/>
        <v>0</v>
      </c>
      <c r="H164" s="245">
        <f t="shared" si="46"/>
        <v>0</v>
      </c>
      <c r="I164" s="239">
        <f t="shared" si="47"/>
        <v>0</v>
      </c>
      <c r="J164" s="242"/>
      <c r="K164" s="242"/>
      <c r="L164" s="242"/>
      <c r="M164" s="242"/>
      <c r="N164" s="245"/>
      <c r="O164" s="245"/>
      <c r="P164" s="521"/>
      <c r="Q164" s="517"/>
      <c r="R164" s="517"/>
      <c r="S164" s="524"/>
    </row>
    <row r="165" spans="1:19" s="44" customFormat="1" ht="15.75" customHeight="1">
      <c r="A165" s="92"/>
      <c r="B165" s="95" t="s">
        <v>762</v>
      </c>
      <c r="C165" s="30" t="s">
        <v>849</v>
      </c>
      <c r="D165" s="76">
        <v>9300</v>
      </c>
      <c r="E165" s="239">
        <v>5695.36</v>
      </c>
      <c r="F165" s="324">
        <f t="shared" si="36"/>
        <v>0.6124043010752688</v>
      </c>
      <c r="G165" s="334">
        <f t="shared" si="45"/>
        <v>0.00026851577917675435</v>
      </c>
      <c r="H165" s="245">
        <f t="shared" si="46"/>
        <v>5695.36</v>
      </c>
      <c r="I165" s="239"/>
      <c r="J165" s="242">
        <f>H165</f>
        <v>5695.36</v>
      </c>
      <c r="K165" s="242"/>
      <c r="L165" s="242"/>
      <c r="M165" s="242"/>
      <c r="N165" s="245"/>
      <c r="O165" s="245"/>
      <c r="P165" s="521"/>
      <c r="Q165" s="517"/>
      <c r="R165" s="517"/>
      <c r="S165" s="524"/>
    </row>
    <row r="166" spans="1:19" s="44" customFormat="1" ht="15.75" customHeight="1">
      <c r="A166" s="92"/>
      <c r="B166" s="35" t="s">
        <v>683</v>
      </c>
      <c r="C166" s="30" t="s">
        <v>684</v>
      </c>
      <c r="D166" s="76">
        <v>1700</v>
      </c>
      <c r="E166" s="239">
        <v>875.94</v>
      </c>
      <c r="F166" s="324">
        <f t="shared" si="36"/>
        <v>0.5152588235294118</v>
      </c>
      <c r="G166" s="334">
        <f t="shared" si="45"/>
        <v>4.129742660904425E-05</v>
      </c>
      <c r="H166" s="245">
        <f t="shared" si="46"/>
        <v>875.94</v>
      </c>
      <c r="I166" s="239"/>
      <c r="J166" s="242">
        <f aca="true" t="shared" si="48" ref="J166:J183">H166</f>
        <v>875.94</v>
      </c>
      <c r="K166" s="242"/>
      <c r="L166" s="242"/>
      <c r="M166" s="242"/>
      <c r="N166" s="245"/>
      <c r="O166" s="245"/>
      <c r="P166" s="521"/>
      <c r="Q166" s="517"/>
      <c r="R166" s="517"/>
      <c r="S166" s="524"/>
    </row>
    <row r="167" spans="1:19" s="44" customFormat="1" ht="22.5" customHeight="1">
      <c r="A167" s="92"/>
      <c r="B167" s="35" t="s">
        <v>126</v>
      </c>
      <c r="C167" s="30" t="s">
        <v>127</v>
      </c>
      <c r="D167" s="76">
        <v>91235</v>
      </c>
      <c r="E167" s="239">
        <v>91235.04</v>
      </c>
      <c r="F167" s="324">
        <f t="shared" si="36"/>
        <v>1.0000004384282346</v>
      </c>
      <c r="G167" s="334">
        <f t="shared" si="45"/>
        <v>0.004301404626542019</v>
      </c>
      <c r="H167" s="245">
        <f t="shared" si="46"/>
        <v>91235.04</v>
      </c>
      <c r="I167" s="239"/>
      <c r="J167" s="242">
        <f t="shared" si="48"/>
        <v>91235.04</v>
      </c>
      <c r="K167" s="242"/>
      <c r="L167" s="242"/>
      <c r="M167" s="242"/>
      <c r="N167" s="245"/>
      <c r="O167" s="245"/>
      <c r="P167" s="521"/>
      <c r="Q167" s="517"/>
      <c r="R167" s="517"/>
      <c r="S167" s="524"/>
    </row>
    <row r="168" spans="1:19" s="44" customFormat="1" ht="15.75" customHeight="1">
      <c r="A168" s="92"/>
      <c r="B168" s="35" t="s">
        <v>685</v>
      </c>
      <c r="C168" s="30" t="s">
        <v>896</v>
      </c>
      <c r="D168" s="76">
        <v>170000</v>
      </c>
      <c r="E168" s="239">
        <v>76162.42</v>
      </c>
      <c r="F168" s="324">
        <f t="shared" si="36"/>
        <v>0.44801423529411766</v>
      </c>
      <c r="G168" s="334">
        <f t="shared" si="45"/>
        <v>0.0035907847002274165</v>
      </c>
      <c r="H168" s="245">
        <f t="shared" si="46"/>
        <v>76162.42</v>
      </c>
      <c r="I168" s="239"/>
      <c r="J168" s="242">
        <f t="shared" si="48"/>
        <v>76162.42</v>
      </c>
      <c r="K168" s="242"/>
      <c r="L168" s="242"/>
      <c r="M168" s="242"/>
      <c r="N168" s="245"/>
      <c r="O168" s="245"/>
      <c r="P168" s="521"/>
      <c r="Q168" s="517"/>
      <c r="R168" s="517"/>
      <c r="S168" s="524"/>
    </row>
    <row r="169" spans="1:19" s="44" customFormat="1" ht="16.5" customHeight="1">
      <c r="A169" s="92"/>
      <c r="B169" s="35" t="s">
        <v>865</v>
      </c>
      <c r="C169" s="30" t="s">
        <v>866</v>
      </c>
      <c r="D169" s="76">
        <v>19000</v>
      </c>
      <c r="E169" s="239">
        <v>18901.65</v>
      </c>
      <c r="F169" s="324">
        <f t="shared" si="36"/>
        <v>0.9948236842105264</v>
      </c>
      <c r="G169" s="334">
        <f t="shared" si="45"/>
        <v>0.00089114494561824</v>
      </c>
      <c r="H169" s="245">
        <f t="shared" si="46"/>
        <v>18901.65</v>
      </c>
      <c r="I169" s="239"/>
      <c r="J169" s="242">
        <f t="shared" si="48"/>
        <v>18901.65</v>
      </c>
      <c r="K169" s="242"/>
      <c r="L169" s="242"/>
      <c r="M169" s="242"/>
      <c r="N169" s="245"/>
      <c r="O169" s="245"/>
      <c r="P169" s="521"/>
      <c r="Q169" s="517"/>
      <c r="R169" s="517"/>
      <c r="S169" s="524"/>
    </row>
    <row r="170" spans="1:19" s="44" customFormat="1" ht="15.75" customHeight="1">
      <c r="A170" s="92"/>
      <c r="B170" s="35" t="s">
        <v>687</v>
      </c>
      <c r="C170" s="30" t="s">
        <v>867</v>
      </c>
      <c r="D170" s="76">
        <v>29000</v>
      </c>
      <c r="E170" s="239">
        <v>16505.56</v>
      </c>
      <c r="F170" s="324">
        <f t="shared" si="36"/>
        <v>0.5691572413793103</v>
      </c>
      <c r="G170" s="334">
        <f t="shared" si="45"/>
        <v>0.0007781779034422179</v>
      </c>
      <c r="H170" s="245">
        <f t="shared" si="46"/>
        <v>16505.56</v>
      </c>
      <c r="I170" s="239"/>
      <c r="J170" s="242">
        <f t="shared" si="48"/>
        <v>16505.56</v>
      </c>
      <c r="K170" s="242"/>
      <c r="L170" s="242"/>
      <c r="M170" s="242"/>
      <c r="N170" s="245"/>
      <c r="O170" s="245"/>
      <c r="P170" s="521"/>
      <c r="Q170" s="517"/>
      <c r="R170" s="517"/>
      <c r="S170" s="524"/>
    </row>
    <row r="171" spans="1:19" s="44" customFormat="1" ht="17.25" customHeight="1">
      <c r="A171" s="92"/>
      <c r="B171" s="35" t="s">
        <v>688</v>
      </c>
      <c r="C171" s="30" t="s">
        <v>868</v>
      </c>
      <c r="D171" s="76">
        <v>20000</v>
      </c>
      <c r="E171" s="239">
        <v>14641.22</v>
      </c>
      <c r="F171" s="324">
        <f t="shared" si="36"/>
        <v>0.732061</v>
      </c>
      <c r="G171" s="334">
        <f t="shared" si="45"/>
        <v>0.0006902809649255322</v>
      </c>
      <c r="H171" s="245">
        <f t="shared" si="46"/>
        <v>14641.22</v>
      </c>
      <c r="I171" s="239"/>
      <c r="J171" s="242">
        <f t="shared" si="48"/>
        <v>14641.22</v>
      </c>
      <c r="K171" s="242"/>
      <c r="L171" s="242"/>
      <c r="M171" s="242"/>
      <c r="N171" s="245"/>
      <c r="O171" s="245"/>
      <c r="P171" s="521"/>
      <c r="Q171" s="517"/>
      <c r="R171" s="517"/>
      <c r="S171" s="524"/>
    </row>
    <row r="172" spans="1:19" s="44" customFormat="1" ht="17.25" customHeight="1">
      <c r="A172" s="92"/>
      <c r="B172" s="35" t="s">
        <v>855</v>
      </c>
      <c r="C172" s="30" t="s">
        <v>856</v>
      </c>
      <c r="D172" s="76">
        <v>15000</v>
      </c>
      <c r="E172" s="239">
        <v>1189</v>
      </c>
      <c r="F172" s="324">
        <f t="shared" si="36"/>
        <v>0.07926666666666667</v>
      </c>
      <c r="G172" s="334">
        <f t="shared" si="45"/>
        <v>5.605708180714844E-05</v>
      </c>
      <c r="H172" s="245">
        <f t="shared" si="46"/>
        <v>1189</v>
      </c>
      <c r="I172" s="239"/>
      <c r="J172" s="242">
        <f t="shared" si="48"/>
        <v>1189</v>
      </c>
      <c r="K172" s="242"/>
      <c r="L172" s="242"/>
      <c r="M172" s="242"/>
      <c r="N172" s="245"/>
      <c r="O172" s="245"/>
      <c r="P172" s="521"/>
      <c r="Q172" s="517"/>
      <c r="R172" s="517"/>
      <c r="S172" s="524"/>
    </row>
    <row r="173" spans="1:19" s="44" customFormat="1" ht="17.25" customHeight="1">
      <c r="A173" s="92"/>
      <c r="B173" s="35" t="s">
        <v>690</v>
      </c>
      <c r="C173" s="30" t="s">
        <v>869</v>
      </c>
      <c r="D173" s="76">
        <v>40000</v>
      </c>
      <c r="E173" s="239">
        <v>15029.15</v>
      </c>
      <c r="F173" s="324">
        <f t="shared" si="36"/>
        <v>0.37572875</v>
      </c>
      <c r="G173" s="334">
        <f t="shared" si="45"/>
        <v>0.000708570471860307</v>
      </c>
      <c r="H173" s="245">
        <f t="shared" si="46"/>
        <v>15029.15</v>
      </c>
      <c r="I173" s="239"/>
      <c r="J173" s="242">
        <f t="shared" si="48"/>
        <v>15029.15</v>
      </c>
      <c r="K173" s="242"/>
      <c r="L173" s="242"/>
      <c r="M173" s="242"/>
      <c r="N173" s="245"/>
      <c r="O173" s="245"/>
      <c r="P173" s="521"/>
      <c r="Q173" s="517"/>
      <c r="R173" s="517"/>
      <c r="S173" s="524"/>
    </row>
    <row r="174" spans="1:19" s="44" customFormat="1" ht="17.25" customHeight="1">
      <c r="A174" s="92"/>
      <c r="B174" s="35" t="s">
        <v>368</v>
      </c>
      <c r="C174" s="31" t="s">
        <v>369</v>
      </c>
      <c r="D174" s="76">
        <v>2000</v>
      </c>
      <c r="E174" s="239">
        <v>660</v>
      </c>
      <c r="F174" s="324">
        <f t="shared" si="36"/>
        <v>0.33</v>
      </c>
      <c r="G174" s="334">
        <f t="shared" si="45"/>
        <v>3.1116630776045394E-05</v>
      </c>
      <c r="H174" s="245">
        <f t="shared" si="46"/>
        <v>660</v>
      </c>
      <c r="I174" s="239"/>
      <c r="J174" s="242">
        <f t="shared" si="48"/>
        <v>660</v>
      </c>
      <c r="K174" s="242"/>
      <c r="L174" s="242"/>
      <c r="M174" s="242"/>
      <c r="N174" s="245"/>
      <c r="O174" s="245"/>
      <c r="P174" s="521"/>
      <c r="Q174" s="517"/>
      <c r="R174" s="517"/>
      <c r="S174" s="524"/>
    </row>
    <row r="175" spans="1:19" s="44" customFormat="1" ht="21" customHeight="1">
      <c r="A175" s="92"/>
      <c r="B175" s="35" t="s">
        <v>1009</v>
      </c>
      <c r="C175" s="30" t="s">
        <v>447</v>
      </c>
      <c r="D175" s="76">
        <v>5000</v>
      </c>
      <c r="E175" s="239">
        <v>2441.25</v>
      </c>
      <c r="F175" s="324">
        <f t="shared" si="36"/>
        <v>0.48825</v>
      </c>
      <c r="G175" s="334">
        <f t="shared" si="45"/>
        <v>0.0001150961740636679</v>
      </c>
      <c r="H175" s="245">
        <f t="shared" si="46"/>
        <v>2441.25</v>
      </c>
      <c r="I175" s="239"/>
      <c r="J175" s="242">
        <f t="shared" si="48"/>
        <v>2441.25</v>
      </c>
      <c r="K175" s="242"/>
      <c r="L175" s="242"/>
      <c r="M175" s="242"/>
      <c r="N175" s="245"/>
      <c r="O175" s="245"/>
      <c r="P175" s="521"/>
      <c r="Q175" s="517"/>
      <c r="R175" s="517"/>
      <c r="S175" s="524"/>
    </row>
    <row r="176" spans="1:19" s="44" customFormat="1" ht="21.75" customHeight="1">
      <c r="A176" s="92"/>
      <c r="B176" s="35" t="s">
        <v>1002</v>
      </c>
      <c r="C176" s="30" t="s">
        <v>448</v>
      </c>
      <c r="D176" s="76">
        <v>5000</v>
      </c>
      <c r="E176" s="239">
        <v>2138.1</v>
      </c>
      <c r="F176" s="324">
        <f t="shared" si="36"/>
        <v>0.42762</v>
      </c>
      <c r="G176" s="334">
        <f t="shared" si="45"/>
        <v>0.00010080373979130705</v>
      </c>
      <c r="H176" s="245">
        <f t="shared" si="46"/>
        <v>2138.1</v>
      </c>
      <c r="I176" s="239"/>
      <c r="J176" s="242">
        <f t="shared" si="48"/>
        <v>2138.1</v>
      </c>
      <c r="K176" s="242"/>
      <c r="L176" s="242"/>
      <c r="M176" s="242"/>
      <c r="N176" s="245"/>
      <c r="O176" s="245"/>
      <c r="P176" s="521"/>
      <c r="Q176" s="517"/>
      <c r="R176" s="517"/>
      <c r="S176" s="524"/>
    </row>
    <row r="177" spans="1:19" s="44" customFormat="1" ht="14.25" customHeight="1">
      <c r="A177" s="92"/>
      <c r="B177" s="35" t="s">
        <v>692</v>
      </c>
      <c r="C177" s="30" t="s">
        <v>693</v>
      </c>
      <c r="D177" s="76">
        <v>7000</v>
      </c>
      <c r="E177" s="239">
        <v>1883.6</v>
      </c>
      <c r="F177" s="324">
        <f t="shared" si="36"/>
        <v>0.26908571428571426</v>
      </c>
      <c r="G177" s="334">
        <f t="shared" si="45"/>
        <v>8.880497837842287E-05</v>
      </c>
      <c r="H177" s="245">
        <f t="shared" si="46"/>
        <v>1883.6</v>
      </c>
      <c r="I177" s="239"/>
      <c r="J177" s="242">
        <f t="shared" si="48"/>
        <v>1883.6</v>
      </c>
      <c r="K177" s="242"/>
      <c r="L177" s="242"/>
      <c r="M177" s="242"/>
      <c r="N177" s="245"/>
      <c r="O177" s="245"/>
      <c r="P177" s="521"/>
      <c r="Q177" s="517"/>
      <c r="R177" s="517"/>
      <c r="S177" s="524"/>
    </row>
    <row r="178" spans="1:19" s="44" customFormat="1" ht="15.75" customHeight="1">
      <c r="A178" s="92"/>
      <c r="B178" s="35" t="s">
        <v>694</v>
      </c>
      <c r="C178" s="30" t="s">
        <v>695</v>
      </c>
      <c r="D178" s="76">
        <v>4096</v>
      </c>
      <c r="E178" s="239">
        <v>2110.58</v>
      </c>
      <c r="F178" s="324">
        <f t="shared" si="36"/>
        <v>0.5152783203125</v>
      </c>
      <c r="G178" s="334">
        <f t="shared" si="45"/>
        <v>9.950627058076648E-05</v>
      </c>
      <c r="H178" s="245">
        <f t="shared" si="46"/>
        <v>2110.58</v>
      </c>
      <c r="I178" s="239"/>
      <c r="J178" s="242">
        <f t="shared" si="48"/>
        <v>2110.58</v>
      </c>
      <c r="K178" s="242"/>
      <c r="L178" s="242"/>
      <c r="M178" s="242"/>
      <c r="N178" s="245"/>
      <c r="O178" s="245"/>
      <c r="P178" s="521"/>
      <c r="Q178" s="517"/>
      <c r="R178" s="517"/>
      <c r="S178" s="524"/>
    </row>
    <row r="179" spans="1:19" s="44" customFormat="1" ht="15.75" customHeight="1">
      <c r="A179" s="92"/>
      <c r="B179" s="35" t="s">
        <v>696</v>
      </c>
      <c r="C179" s="30" t="s">
        <v>697</v>
      </c>
      <c r="D179" s="76">
        <v>2000</v>
      </c>
      <c r="E179" s="239">
        <v>2000</v>
      </c>
      <c r="F179" s="324">
        <f t="shared" si="36"/>
        <v>1</v>
      </c>
      <c r="G179" s="334">
        <f t="shared" si="45"/>
        <v>9.429282053347088E-05</v>
      </c>
      <c r="H179" s="245">
        <f t="shared" si="46"/>
        <v>2000</v>
      </c>
      <c r="I179" s="239"/>
      <c r="J179" s="242">
        <f t="shared" si="48"/>
        <v>2000</v>
      </c>
      <c r="K179" s="242"/>
      <c r="L179" s="242"/>
      <c r="M179" s="242"/>
      <c r="N179" s="245"/>
      <c r="O179" s="245"/>
      <c r="P179" s="521"/>
      <c r="Q179" s="517"/>
      <c r="R179" s="517"/>
      <c r="S179" s="524"/>
    </row>
    <row r="180" spans="1:19" s="44" customFormat="1" ht="23.25" customHeight="1">
      <c r="A180" s="92"/>
      <c r="B180" s="35" t="s">
        <v>854</v>
      </c>
      <c r="C180" s="30" t="s">
        <v>665</v>
      </c>
      <c r="D180" s="76">
        <v>14040</v>
      </c>
      <c r="E180" s="239">
        <v>6894</v>
      </c>
      <c r="F180" s="324">
        <f t="shared" si="36"/>
        <v>0.491025641025641</v>
      </c>
      <c r="G180" s="334">
        <f t="shared" si="45"/>
        <v>0.00032502735237887416</v>
      </c>
      <c r="H180" s="245">
        <f t="shared" si="46"/>
        <v>6894</v>
      </c>
      <c r="I180" s="239"/>
      <c r="J180" s="242">
        <f t="shared" si="48"/>
        <v>6894</v>
      </c>
      <c r="K180" s="242"/>
      <c r="L180" s="242"/>
      <c r="M180" s="242"/>
      <c r="N180" s="245"/>
      <c r="O180" s="245"/>
      <c r="P180" s="521"/>
      <c r="Q180" s="517"/>
      <c r="R180" s="517"/>
      <c r="S180" s="524"/>
    </row>
    <row r="181" spans="1:19" s="44" customFormat="1" ht="21" customHeight="1">
      <c r="A181" s="92"/>
      <c r="B181" s="35" t="s">
        <v>872</v>
      </c>
      <c r="C181" s="30" t="s">
        <v>1023</v>
      </c>
      <c r="D181" s="76">
        <v>160</v>
      </c>
      <c r="E181" s="239">
        <v>159.75</v>
      </c>
      <c r="F181" s="324">
        <f t="shared" si="36"/>
        <v>0.9984375</v>
      </c>
      <c r="G181" s="334">
        <f t="shared" si="45"/>
        <v>7.531639040110987E-06</v>
      </c>
      <c r="H181" s="245">
        <f t="shared" si="46"/>
        <v>159.75</v>
      </c>
      <c r="I181" s="239"/>
      <c r="J181" s="242">
        <f t="shared" si="48"/>
        <v>159.75</v>
      </c>
      <c r="K181" s="242"/>
      <c r="L181" s="242"/>
      <c r="M181" s="242"/>
      <c r="N181" s="245"/>
      <c r="O181" s="245"/>
      <c r="P181" s="521"/>
      <c r="Q181" s="517"/>
      <c r="R181" s="517"/>
      <c r="S181" s="524"/>
    </row>
    <row r="182" spans="1:19" s="44" customFormat="1" ht="20.25" customHeight="1">
      <c r="A182" s="92"/>
      <c r="B182" s="35" t="s">
        <v>1004</v>
      </c>
      <c r="C182" s="30" t="s">
        <v>1007</v>
      </c>
      <c r="D182" s="76">
        <v>5800</v>
      </c>
      <c r="E182" s="239">
        <v>3113.57</v>
      </c>
      <c r="F182" s="324">
        <f t="shared" si="36"/>
        <v>0.5368224137931035</v>
      </c>
      <c r="G182" s="334">
        <f aca="true" t="shared" si="49" ref="G182:G195">E182/$E$672</f>
        <v>0.00014679364861419948</v>
      </c>
      <c r="H182" s="245">
        <f t="shared" si="46"/>
        <v>3113.57</v>
      </c>
      <c r="I182" s="239"/>
      <c r="J182" s="242">
        <f t="shared" si="48"/>
        <v>3113.57</v>
      </c>
      <c r="K182" s="242"/>
      <c r="L182" s="242"/>
      <c r="M182" s="242"/>
      <c r="N182" s="245"/>
      <c r="O182" s="245"/>
      <c r="P182" s="521"/>
      <c r="Q182" s="517"/>
      <c r="R182" s="517"/>
      <c r="S182" s="524"/>
    </row>
    <row r="183" spans="1:19" s="44" customFormat="1" ht="22.5" customHeight="1">
      <c r="A183" s="92"/>
      <c r="B183" s="35" t="s">
        <v>1005</v>
      </c>
      <c r="C183" s="30" t="s">
        <v>1008</v>
      </c>
      <c r="D183" s="76">
        <v>3000</v>
      </c>
      <c r="E183" s="239">
        <v>1227</v>
      </c>
      <c r="F183" s="324">
        <f t="shared" si="36"/>
        <v>0.409</v>
      </c>
      <c r="G183" s="334">
        <f t="shared" si="49"/>
        <v>5.784864539728439E-05</v>
      </c>
      <c r="H183" s="245">
        <f t="shared" si="46"/>
        <v>1227</v>
      </c>
      <c r="I183" s="239"/>
      <c r="J183" s="242">
        <f t="shared" si="48"/>
        <v>1227</v>
      </c>
      <c r="K183" s="242"/>
      <c r="L183" s="242"/>
      <c r="M183" s="242"/>
      <c r="N183" s="245"/>
      <c r="O183" s="245"/>
      <c r="P183" s="521"/>
      <c r="Q183" s="517"/>
      <c r="R183" s="517"/>
      <c r="S183" s="524"/>
    </row>
    <row r="184" spans="1:19" s="355" customFormat="1" ht="18.75" customHeight="1">
      <c r="A184" s="381" t="s">
        <v>163</v>
      </c>
      <c r="B184" s="413"/>
      <c r="C184" s="412" t="s">
        <v>188</v>
      </c>
      <c r="D184" s="365">
        <f>SUM(D185:D195)</f>
        <v>63770</v>
      </c>
      <c r="E184" s="240">
        <f>SUM(E185:E195)</f>
        <v>28820.460000000003</v>
      </c>
      <c r="F184" s="353">
        <f t="shared" si="36"/>
        <v>0.4519438607495688</v>
      </c>
      <c r="G184" s="353">
        <f t="shared" si="49"/>
        <v>0.0013587812312360382</v>
      </c>
      <c r="H184" s="240">
        <f>SUM(H185:H195)</f>
        <v>28820.460000000003</v>
      </c>
      <c r="I184" s="240">
        <f aca="true" t="shared" si="50" ref="I184:S184">SUM(I185:I195)</f>
        <v>27475.4</v>
      </c>
      <c r="J184" s="240">
        <f t="shared" si="50"/>
        <v>1345.06</v>
      </c>
      <c r="K184" s="240">
        <f t="shared" si="50"/>
        <v>0</v>
      </c>
      <c r="L184" s="240">
        <f t="shared" si="50"/>
        <v>0</v>
      </c>
      <c r="M184" s="240">
        <f t="shared" si="50"/>
        <v>0</v>
      </c>
      <c r="N184" s="240">
        <f t="shared" si="50"/>
        <v>0</v>
      </c>
      <c r="O184" s="240">
        <f t="shared" si="50"/>
        <v>0</v>
      </c>
      <c r="P184" s="240">
        <f t="shared" si="50"/>
        <v>0</v>
      </c>
      <c r="Q184" s="240">
        <f t="shared" si="50"/>
        <v>0</v>
      </c>
      <c r="R184" s="240">
        <f t="shared" si="50"/>
        <v>0</v>
      </c>
      <c r="S184" s="251">
        <f t="shared" si="50"/>
        <v>0</v>
      </c>
    </row>
    <row r="185" spans="1:19" s="44" customFormat="1" ht="21" customHeight="1">
      <c r="A185" s="92"/>
      <c r="B185" s="35" t="s">
        <v>678</v>
      </c>
      <c r="C185" s="30" t="s">
        <v>639</v>
      </c>
      <c r="D185" s="76">
        <v>40565</v>
      </c>
      <c r="E185" s="239">
        <v>20280</v>
      </c>
      <c r="F185" s="324">
        <f t="shared" si="36"/>
        <v>0.49993837051645507</v>
      </c>
      <c r="G185" s="334">
        <f t="shared" si="49"/>
        <v>0.0009561292002093948</v>
      </c>
      <c r="H185" s="245">
        <f>E185</f>
        <v>20280</v>
      </c>
      <c r="I185" s="239">
        <f>H185</f>
        <v>20280</v>
      </c>
      <c r="J185" s="242"/>
      <c r="K185" s="242"/>
      <c r="L185" s="242"/>
      <c r="M185" s="242"/>
      <c r="N185" s="245"/>
      <c r="O185" s="245"/>
      <c r="P185" s="243"/>
      <c r="Q185" s="517"/>
      <c r="R185" s="517"/>
      <c r="S185" s="524"/>
    </row>
    <row r="186" spans="1:19" s="44" customFormat="1" ht="20.25" customHeight="1">
      <c r="A186" s="92"/>
      <c r="B186" s="35" t="s">
        <v>681</v>
      </c>
      <c r="C186" s="30" t="s">
        <v>682</v>
      </c>
      <c r="D186" s="76">
        <v>3100</v>
      </c>
      <c r="E186" s="239">
        <v>3100.4</v>
      </c>
      <c r="F186" s="324">
        <f t="shared" si="36"/>
        <v>1.0001290322580645</v>
      </c>
      <c r="G186" s="334">
        <f t="shared" si="49"/>
        <v>0.00014617273039098657</v>
      </c>
      <c r="H186" s="245">
        <f aca="true" t="shared" si="51" ref="H186:H195">E186</f>
        <v>3100.4</v>
      </c>
      <c r="I186" s="239">
        <f>H186</f>
        <v>3100.4</v>
      </c>
      <c r="J186" s="242"/>
      <c r="K186" s="242"/>
      <c r="L186" s="242"/>
      <c r="M186" s="242"/>
      <c r="N186" s="245"/>
      <c r="O186" s="245"/>
      <c r="P186" s="243"/>
      <c r="Q186" s="517"/>
      <c r="R186" s="517"/>
      <c r="S186" s="524"/>
    </row>
    <row r="187" spans="1:19" s="44" customFormat="1" ht="20.25" customHeight="1">
      <c r="A187" s="92"/>
      <c r="B187" s="35" t="s">
        <v>707</v>
      </c>
      <c r="C187" s="30" t="s">
        <v>708</v>
      </c>
      <c r="D187" s="76">
        <v>7920</v>
      </c>
      <c r="E187" s="239">
        <v>3530</v>
      </c>
      <c r="F187" s="324">
        <f t="shared" si="36"/>
        <v>0.4457070707070707</v>
      </c>
      <c r="G187" s="334">
        <f t="shared" si="49"/>
        <v>0.0001664268282415761</v>
      </c>
      <c r="H187" s="245">
        <f t="shared" si="51"/>
        <v>3530</v>
      </c>
      <c r="I187" s="239">
        <f>H187</f>
        <v>3530</v>
      </c>
      <c r="J187" s="242"/>
      <c r="K187" s="242"/>
      <c r="L187" s="242"/>
      <c r="M187" s="242"/>
      <c r="N187" s="245"/>
      <c r="O187" s="245"/>
      <c r="P187" s="243"/>
      <c r="Q187" s="517"/>
      <c r="R187" s="517"/>
      <c r="S187" s="524"/>
    </row>
    <row r="188" spans="1:19" s="44" customFormat="1" ht="18.75" customHeight="1">
      <c r="A188" s="92"/>
      <c r="B188" s="35" t="s">
        <v>683</v>
      </c>
      <c r="C188" s="30" t="s">
        <v>684</v>
      </c>
      <c r="D188" s="76">
        <v>1285</v>
      </c>
      <c r="E188" s="239">
        <v>565</v>
      </c>
      <c r="F188" s="324">
        <f t="shared" si="36"/>
        <v>0.4396887159533074</v>
      </c>
      <c r="G188" s="334">
        <f t="shared" si="49"/>
        <v>2.6637721800705525E-05</v>
      </c>
      <c r="H188" s="245">
        <f t="shared" si="51"/>
        <v>565</v>
      </c>
      <c r="I188" s="239">
        <f>H188</f>
        <v>565</v>
      </c>
      <c r="J188" s="242"/>
      <c r="K188" s="242"/>
      <c r="L188" s="242"/>
      <c r="M188" s="242"/>
      <c r="N188" s="245"/>
      <c r="O188" s="245"/>
      <c r="P188" s="243"/>
      <c r="Q188" s="517"/>
      <c r="R188" s="517"/>
      <c r="S188" s="524"/>
    </row>
    <row r="189" spans="1:19" s="44" customFormat="1" ht="19.5" customHeight="1">
      <c r="A189" s="92"/>
      <c r="B189" s="35" t="s">
        <v>685</v>
      </c>
      <c r="C189" s="31" t="s">
        <v>999</v>
      </c>
      <c r="D189" s="76">
        <v>3200</v>
      </c>
      <c r="E189" s="239">
        <v>109.8</v>
      </c>
      <c r="F189" s="324">
        <f t="shared" si="36"/>
        <v>0.034312499999999996</v>
      </c>
      <c r="G189" s="334">
        <f t="shared" si="49"/>
        <v>5.176675847287552E-06</v>
      </c>
      <c r="H189" s="245">
        <f t="shared" si="51"/>
        <v>109.8</v>
      </c>
      <c r="I189" s="239"/>
      <c r="J189" s="242">
        <f>H189</f>
        <v>109.8</v>
      </c>
      <c r="K189" s="242"/>
      <c r="L189" s="242"/>
      <c r="M189" s="242"/>
      <c r="N189" s="245"/>
      <c r="O189" s="245"/>
      <c r="P189" s="243"/>
      <c r="Q189" s="517"/>
      <c r="R189" s="517"/>
      <c r="S189" s="524"/>
    </row>
    <row r="190" spans="1:19" s="44" customFormat="1" ht="19.5" customHeight="1">
      <c r="A190" s="92"/>
      <c r="B190" s="35" t="s">
        <v>690</v>
      </c>
      <c r="C190" s="30" t="s">
        <v>869</v>
      </c>
      <c r="D190" s="76">
        <v>3100</v>
      </c>
      <c r="E190" s="239">
        <v>109.8</v>
      </c>
      <c r="F190" s="324">
        <f t="shared" si="36"/>
        <v>0.03541935483870968</v>
      </c>
      <c r="G190" s="334">
        <f t="shared" si="49"/>
        <v>5.176675847287552E-06</v>
      </c>
      <c r="H190" s="245">
        <f t="shared" si="51"/>
        <v>109.8</v>
      </c>
      <c r="I190" s="239"/>
      <c r="J190" s="242">
        <f aca="true" t="shared" si="52" ref="J190:J195">H190</f>
        <v>109.8</v>
      </c>
      <c r="K190" s="242"/>
      <c r="L190" s="242"/>
      <c r="M190" s="242"/>
      <c r="N190" s="245"/>
      <c r="O190" s="245"/>
      <c r="P190" s="243"/>
      <c r="Q190" s="517"/>
      <c r="R190" s="517"/>
      <c r="S190" s="524"/>
    </row>
    <row r="191" spans="1:19" s="44" customFormat="1" ht="17.25" customHeight="1">
      <c r="A191" s="92"/>
      <c r="B191" s="35" t="s">
        <v>692</v>
      </c>
      <c r="C191" s="30" t="s">
        <v>693</v>
      </c>
      <c r="D191" s="76">
        <v>1000</v>
      </c>
      <c r="E191" s="239">
        <v>205.56</v>
      </c>
      <c r="F191" s="324">
        <f t="shared" si="36"/>
        <v>0.20556</v>
      </c>
      <c r="G191" s="334">
        <f t="shared" si="49"/>
        <v>9.691416094430137E-06</v>
      </c>
      <c r="H191" s="245">
        <f t="shared" si="51"/>
        <v>205.56</v>
      </c>
      <c r="I191" s="239"/>
      <c r="J191" s="242">
        <f t="shared" si="52"/>
        <v>205.56</v>
      </c>
      <c r="K191" s="242"/>
      <c r="L191" s="242"/>
      <c r="M191" s="242"/>
      <c r="N191" s="245"/>
      <c r="O191" s="245"/>
      <c r="P191" s="243"/>
      <c r="Q191" s="517"/>
      <c r="R191" s="517"/>
      <c r="S191" s="524"/>
    </row>
    <row r="192" spans="1:19" s="44" customFormat="1" ht="18" customHeight="1">
      <c r="A192" s="92"/>
      <c r="B192" s="35" t="s">
        <v>696</v>
      </c>
      <c r="C192" s="30" t="s">
        <v>697</v>
      </c>
      <c r="D192" s="76">
        <v>1100</v>
      </c>
      <c r="E192" s="239">
        <v>800</v>
      </c>
      <c r="F192" s="324">
        <f t="shared" si="36"/>
        <v>0.7272727272727273</v>
      </c>
      <c r="G192" s="334">
        <f t="shared" si="49"/>
        <v>3.771712821338835E-05</v>
      </c>
      <c r="H192" s="245">
        <f t="shared" si="51"/>
        <v>800</v>
      </c>
      <c r="I192" s="239"/>
      <c r="J192" s="242">
        <f t="shared" si="52"/>
        <v>800</v>
      </c>
      <c r="K192" s="242"/>
      <c r="L192" s="242"/>
      <c r="M192" s="242"/>
      <c r="N192" s="245"/>
      <c r="O192" s="245"/>
      <c r="P192" s="243"/>
      <c r="Q192" s="517"/>
      <c r="R192" s="517"/>
      <c r="S192" s="524"/>
    </row>
    <row r="193" spans="1:19" s="44" customFormat="1" ht="22.5" customHeight="1">
      <c r="A193" s="92"/>
      <c r="B193" s="35" t="s">
        <v>1003</v>
      </c>
      <c r="C193" s="30" t="s">
        <v>520</v>
      </c>
      <c r="D193" s="76">
        <v>1000</v>
      </c>
      <c r="E193" s="239">
        <v>0</v>
      </c>
      <c r="F193" s="324">
        <f t="shared" si="36"/>
        <v>0</v>
      </c>
      <c r="G193" s="334">
        <f t="shared" si="49"/>
        <v>0</v>
      </c>
      <c r="H193" s="245">
        <f t="shared" si="51"/>
        <v>0</v>
      </c>
      <c r="I193" s="239"/>
      <c r="J193" s="242">
        <f t="shared" si="52"/>
        <v>0</v>
      </c>
      <c r="K193" s="242"/>
      <c r="L193" s="242"/>
      <c r="M193" s="242"/>
      <c r="N193" s="245"/>
      <c r="O193" s="245"/>
      <c r="P193" s="243"/>
      <c r="Q193" s="517"/>
      <c r="R193" s="517"/>
      <c r="S193" s="524"/>
    </row>
    <row r="194" spans="1:19" s="44" customFormat="1" ht="20.25" customHeight="1">
      <c r="A194" s="92"/>
      <c r="B194" s="35" t="s">
        <v>1004</v>
      </c>
      <c r="C194" s="30" t="s">
        <v>1007</v>
      </c>
      <c r="D194" s="76">
        <v>500</v>
      </c>
      <c r="E194" s="239">
        <v>119.9</v>
      </c>
      <c r="F194" s="324">
        <f t="shared" si="36"/>
        <v>0.2398</v>
      </c>
      <c r="G194" s="334">
        <f t="shared" si="49"/>
        <v>5.652854590981579E-06</v>
      </c>
      <c r="H194" s="245">
        <f t="shared" si="51"/>
        <v>119.9</v>
      </c>
      <c r="I194" s="239"/>
      <c r="J194" s="242">
        <f t="shared" si="52"/>
        <v>119.9</v>
      </c>
      <c r="K194" s="242"/>
      <c r="L194" s="242"/>
      <c r="M194" s="242"/>
      <c r="N194" s="245"/>
      <c r="O194" s="245"/>
      <c r="P194" s="243"/>
      <c r="Q194" s="517"/>
      <c r="R194" s="517"/>
      <c r="S194" s="524"/>
    </row>
    <row r="195" spans="1:19" s="44" customFormat="1" ht="24" customHeight="1">
      <c r="A195" s="92"/>
      <c r="B195" s="35" t="s">
        <v>1005</v>
      </c>
      <c r="C195" s="30" t="s">
        <v>1008</v>
      </c>
      <c r="D195" s="76">
        <v>1000</v>
      </c>
      <c r="E195" s="239">
        <v>0</v>
      </c>
      <c r="F195" s="324">
        <f t="shared" si="36"/>
        <v>0</v>
      </c>
      <c r="G195" s="334">
        <f t="shared" si="49"/>
        <v>0</v>
      </c>
      <c r="H195" s="245">
        <f t="shared" si="51"/>
        <v>0</v>
      </c>
      <c r="I195" s="239"/>
      <c r="J195" s="242">
        <f t="shared" si="52"/>
        <v>0</v>
      </c>
      <c r="K195" s="242"/>
      <c r="L195" s="242"/>
      <c r="M195" s="242"/>
      <c r="N195" s="245"/>
      <c r="O195" s="245"/>
      <c r="P195" s="243"/>
      <c r="Q195" s="517"/>
      <c r="R195" s="517"/>
      <c r="S195" s="524"/>
    </row>
    <row r="196" spans="1:19" s="44" customFormat="1" ht="24" customHeight="1">
      <c r="A196" s="381" t="s">
        <v>61</v>
      </c>
      <c r="B196" s="369"/>
      <c r="C196" s="364" t="s">
        <v>851</v>
      </c>
      <c r="D196" s="365">
        <f>SUM(D197:D204)</f>
        <v>74260</v>
      </c>
      <c r="E196" s="240">
        <f>SUM(E197:E204)</f>
        <v>706.44</v>
      </c>
      <c r="F196" s="353">
        <f t="shared" si="36"/>
        <v>0.009513062213843255</v>
      </c>
      <c r="G196" s="353">
        <f aca="true" t="shared" si="53" ref="G196:G204">E196/$E$672</f>
        <v>3.330611006883259E-05</v>
      </c>
      <c r="H196" s="240">
        <f>SUM(H197:H204)</f>
        <v>706.44</v>
      </c>
      <c r="I196" s="240">
        <f aca="true" t="shared" si="54" ref="I196:S196">SUM(I197:I204)</f>
        <v>706.44</v>
      </c>
      <c r="J196" s="240">
        <f t="shared" si="54"/>
        <v>0</v>
      </c>
      <c r="K196" s="240">
        <f t="shared" si="54"/>
        <v>0</v>
      </c>
      <c r="L196" s="240">
        <f t="shared" si="54"/>
        <v>0</v>
      </c>
      <c r="M196" s="240">
        <f t="shared" si="54"/>
        <v>0</v>
      </c>
      <c r="N196" s="240">
        <f t="shared" si="54"/>
        <v>0</v>
      </c>
      <c r="O196" s="240">
        <f t="shared" si="54"/>
        <v>0</v>
      </c>
      <c r="P196" s="240">
        <f t="shared" si="54"/>
        <v>0</v>
      </c>
      <c r="Q196" s="240">
        <f t="shared" si="54"/>
        <v>0</v>
      </c>
      <c r="R196" s="240">
        <f t="shared" si="54"/>
        <v>0</v>
      </c>
      <c r="S196" s="240">
        <f t="shared" si="54"/>
        <v>0</v>
      </c>
    </row>
    <row r="197" spans="1:19" s="44" customFormat="1" ht="15.75" customHeight="1">
      <c r="A197" s="92"/>
      <c r="B197" s="35" t="s">
        <v>678</v>
      </c>
      <c r="C197" s="30" t="s">
        <v>639</v>
      </c>
      <c r="D197" s="76">
        <v>11717</v>
      </c>
      <c r="E197" s="239">
        <v>706.44</v>
      </c>
      <c r="F197" s="324">
        <f t="shared" si="36"/>
        <v>0.06029188358794914</v>
      </c>
      <c r="G197" s="334">
        <f t="shared" si="53"/>
        <v>3.330611006883259E-05</v>
      </c>
      <c r="H197" s="245">
        <f>E197</f>
        <v>706.44</v>
      </c>
      <c r="I197" s="239">
        <f>H197</f>
        <v>706.44</v>
      </c>
      <c r="J197" s="242"/>
      <c r="K197" s="242"/>
      <c r="L197" s="242"/>
      <c r="M197" s="242"/>
      <c r="N197" s="245"/>
      <c r="O197" s="245"/>
      <c r="P197" s="243"/>
      <c r="Q197" s="517"/>
      <c r="R197" s="517"/>
      <c r="S197" s="524"/>
    </row>
    <row r="198" spans="1:19" s="44" customFormat="1" ht="18" customHeight="1">
      <c r="A198" s="92"/>
      <c r="B198" s="35" t="s">
        <v>707</v>
      </c>
      <c r="C198" s="30" t="s">
        <v>708</v>
      </c>
      <c r="D198" s="76">
        <v>1192</v>
      </c>
      <c r="E198" s="239">
        <v>0</v>
      </c>
      <c r="F198" s="324">
        <f t="shared" si="36"/>
        <v>0</v>
      </c>
      <c r="G198" s="334">
        <f t="shared" si="53"/>
        <v>0</v>
      </c>
      <c r="H198" s="245">
        <f aca="true" t="shared" si="55" ref="H198:H204">E198</f>
        <v>0</v>
      </c>
      <c r="I198" s="239">
        <f>H198</f>
        <v>0</v>
      </c>
      <c r="J198" s="242"/>
      <c r="K198" s="242"/>
      <c r="L198" s="242"/>
      <c r="M198" s="242"/>
      <c r="N198" s="245"/>
      <c r="O198" s="245"/>
      <c r="P198" s="243"/>
      <c r="Q198" s="517"/>
      <c r="R198" s="517"/>
      <c r="S198" s="524"/>
    </row>
    <row r="199" spans="1:19" s="44" customFormat="1" ht="18" customHeight="1">
      <c r="A199" s="92"/>
      <c r="B199" s="35" t="s">
        <v>683</v>
      </c>
      <c r="C199" s="30" t="s">
        <v>684</v>
      </c>
      <c r="D199" s="76">
        <v>191</v>
      </c>
      <c r="E199" s="239">
        <v>0</v>
      </c>
      <c r="F199" s="324">
        <f t="shared" si="36"/>
        <v>0</v>
      </c>
      <c r="G199" s="334">
        <f t="shared" si="53"/>
        <v>0</v>
      </c>
      <c r="H199" s="245">
        <f t="shared" si="55"/>
        <v>0</v>
      </c>
      <c r="I199" s="239">
        <f>H199</f>
        <v>0</v>
      </c>
      <c r="J199" s="242"/>
      <c r="K199" s="242"/>
      <c r="L199" s="242"/>
      <c r="M199" s="242"/>
      <c r="N199" s="245"/>
      <c r="O199" s="245"/>
      <c r="P199" s="243"/>
      <c r="Q199" s="517"/>
      <c r="R199" s="517"/>
      <c r="S199" s="524"/>
    </row>
    <row r="200" spans="1:19" s="44" customFormat="1" ht="19.5" customHeight="1">
      <c r="A200" s="92"/>
      <c r="B200" s="35" t="s">
        <v>366</v>
      </c>
      <c r="C200" s="30" t="s">
        <v>367</v>
      </c>
      <c r="D200" s="76">
        <v>24180</v>
      </c>
      <c r="E200" s="239">
        <v>0</v>
      </c>
      <c r="F200" s="324">
        <f t="shared" si="36"/>
        <v>0</v>
      </c>
      <c r="G200" s="334">
        <f t="shared" si="53"/>
        <v>0</v>
      </c>
      <c r="H200" s="245">
        <f t="shared" si="55"/>
        <v>0</v>
      </c>
      <c r="I200" s="239">
        <f>H200</f>
        <v>0</v>
      </c>
      <c r="J200" s="242"/>
      <c r="K200" s="242"/>
      <c r="L200" s="242"/>
      <c r="M200" s="242"/>
      <c r="N200" s="245"/>
      <c r="O200" s="245"/>
      <c r="P200" s="243"/>
      <c r="Q200" s="517"/>
      <c r="R200" s="517"/>
      <c r="S200" s="524"/>
    </row>
    <row r="201" spans="1:19" s="44" customFormat="1" ht="19.5" customHeight="1">
      <c r="A201" s="92"/>
      <c r="B201" s="35" t="s">
        <v>685</v>
      </c>
      <c r="C201" s="31" t="s">
        <v>999</v>
      </c>
      <c r="D201" s="76">
        <v>1050</v>
      </c>
      <c r="E201" s="239">
        <v>0</v>
      </c>
      <c r="F201" s="324">
        <f t="shared" si="36"/>
        <v>0</v>
      </c>
      <c r="G201" s="334">
        <f t="shared" si="53"/>
        <v>0</v>
      </c>
      <c r="H201" s="245">
        <f t="shared" si="55"/>
        <v>0</v>
      </c>
      <c r="I201" s="239"/>
      <c r="J201" s="242">
        <f>H201</f>
        <v>0</v>
      </c>
      <c r="K201" s="242"/>
      <c r="L201" s="242"/>
      <c r="M201" s="242"/>
      <c r="N201" s="245"/>
      <c r="O201" s="245"/>
      <c r="P201" s="243"/>
      <c r="Q201" s="517"/>
      <c r="R201" s="517"/>
      <c r="S201" s="524"/>
    </row>
    <row r="202" spans="1:19" s="44" customFormat="1" ht="17.25" customHeight="1">
      <c r="A202" s="92"/>
      <c r="B202" s="35" t="s">
        <v>687</v>
      </c>
      <c r="C202" s="30" t="s">
        <v>867</v>
      </c>
      <c r="D202" s="76">
        <v>3580</v>
      </c>
      <c r="E202" s="239">
        <v>0</v>
      </c>
      <c r="F202" s="324">
        <f t="shared" si="36"/>
        <v>0</v>
      </c>
      <c r="G202" s="334">
        <f t="shared" si="53"/>
        <v>0</v>
      </c>
      <c r="H202" s="245">
        <f t="shared" si="55"/>
        <v>0</v>
      </c>
      <c r="I202" s="239"/>
      <c r="J202" s="242">
        <f>H202</f>
        <v>0</v>
      </c>
      <c r="K202" s="242"/>
      <c r="L202" s="242"/>
      <c r="M202" s="242"/>
      <c r="N202" s="245"/>
      <c r="O202" s="245"/>
      <c r="P202" s="243"/>
      <c r="Q202" s="517"/>
      <c r="R202" s="517"/>
      <c r="S202" s="524"/>
    </row>
    <row r="203" spans="1:19" s="44" customFormat="1" ht="18.75" customHeight="1">
      <c r="A203" s="92"/>
      <c r="B203" s="35" t="s">
        <v>690</v>
      </c>
      <c r="C203" s="30" t="s">
        <v>869</v>
      </c>
      <c r="D203" s="76">
        <v>32150</v>
      </c>
      <c r="E203" s="239">
        <v>0</v>
      </c>
      <c r="F203" s="324">
        <f t="shared" si="36"/>
        <v>0</v>
      </c>
      <c r="G203" s="334">
        <f t="shared" si="53"/>
        <v>0</v>
      </c>
      <c r="H203" s="245">
        <f t="shared" si="55"/>
        <v>0</v>
      </c>
      <c r="I203" s="239"/>
      <c r="J203" s="242">
        <f>H203</f>
        <v>0</v>
      </c>
      <c r="K203" s="242"/>
      <c r="L203" s="242"/>
      <c r="M203" s="242"/>
      <c r="N203" s="245"/>
      <c r="O203" s="245"/>
      <c r="P203" s="243"/>
      <c r="Q203" s="517"/>
      <c r="R203" s="517"/>
      <c r="S203" s="524"/>
    </row>
    <row r="204" spans="1:19" s="44" customFormat="1" ht="22.5" customHeight="1">
      <c r="A204" s="92"/>
      <c r="B204" s="35" t="s">
        <v>1002</v>
      </c>
      <c r="C204" s="30" t="s">
        <v>448</v>
      </c>
      <c r="D204" s="76">
        <v>200</v>
      </c>
      <c r="E204" s="239">
        <v>0</v>
      </c>
      <c r="F204" s="324">
        <f t="shared" si="36"/>
        <v>0</v>
      </c>
      <c r="G204" s="334">
        <f t="shared" si="53"/>
        <v>0</v>
      </c>
      <c r="H204" s="245">
        <f t="shared" si="55"/>
        <v>0</v>
      </c>
      <c r="I204" s="239"/>
      <c r="J204" s="242">
        <f>H204</f>
        <v>0</v>
      </c>
      <c r="K204" s="242"/>
      <c r="L204" s="242"/>
      <c r="M204" s="242"/>
      <c r="N204" s="245"/>
      <c r="O204" s="245"/>
      <c r="P204" s="243"/>
      <c r="Q204" s="517"/>
      <c r="R204" s="517"/>
      <c r="S204" s="524"/>
    </row>
    <row r="205" spans="1:19" s="44" customFormat="1" ht="25.5" customHeight="1">
      <c r="A205" s="88" t="s">
        <v>883</v>
      </c>
      <c r="B205" s="96"/>
      <c r="C205" s="65" t="s">
        <v>194</v>
      </c>
      <c r="D205" s="119">
        <f>D206+D209</f>
        <v>1037933</v>
      </c>
      <c r="E205" s="238">
        <f>E206+E209</f>
        <v>274420.61</v>
      </c>
      <c r="F205" s="409">
        <f t="shared" si="36"/>
        <v>0.2643914491590498</v>
      </c>
      <c r="G205" s="409">
        <f aca="true" t="shared" si="56" ref="G205:G220">E205/$E$672</f>
        <v>0.012937946664707801</v>
      </c>
      <c r="H205" s="247">
        <f>E205</f>
        <v>274420.61</v>
      </c>
      <c r="I205" s="247">
        <f>I206+I209</f>
        <v>0</v>
      </c>
      <c r="J205" s="247">
        <f aca="true" t="shared" si="57" ref="J205:S205">J206+J209</f>
        <v>0</v>
      </c>
      <c r="K205" s="247">
        <f t="shared" si="57"/>
        <v>0</v>
      </c>
      <c r="L205" s="247">
        <f t="shared" si="57"/>
        <v>0</v>
      </c>
      <c r="M205" s="247">
        <f t="shared" si="57"/>
        <v>0</v>
      </c>
      <c r="N205" s="247">
        <f t="shared" si="57"/>
        <v>274420.61</v>
      </c>
      <c r="O205" s="247">
        <f t="shared" si="57"/>
        <v>0</v>
      </c>
      <c r="P205" s="247">
        <f t="shared" si="57"/>
        <v>0</v>
      </c>
      <c r="Q205" s="247">
        <f t="shared" si="57"/>
        <v>0</v>
      </c>
      <c r="R205" s="247">
        <f t="shared" si="57"/>
        <v>0</v>
      </c>
      <c r="S205" s="247">
        <f t="shared" si="57"/>
        <v>0</v>
      </c>
    </row>
    <row r="206" spans="1:19" s="44" customFormat="1" ht="34.5" customHeight="1">
      <c r="A206" s="90" t="s">
        <v>884</v>
      </c>
      <c r="B206" s="86"/>
      <c r="C206" s="67" t="s">
        <v>193</v>
      </c>
      <c r="D206" s="173">
        <f>SUM(D207:D208)</f>
        <v>1030100</v>
      </c>
      <c r="E206" s="237">
        <f>SUM(E207:E208)</f>
        <v>274420.61</v>
      </c>
      <c r="F206" s="353">
        <f t="shared" si="36"/>
        <v>0.26640191243568584</v>
      </c>
      <c r="G206" s="353">
        <f t="shared" si="56"/>
        <v>0.012937946664707801</v>
      </c>
      <c r="H206" s="240">
        <f aca="true" t="shared" si="58" ref="H206:S206">SUM(H207:H208)</f>
        <v>274420.61</v>
      </c>
      <c r="I206" s="240">
        <f t="shared" si="58"/>
        <v>0</v>
      </c>
      <c r="J206" s="240">
        <f t="shared" si="58"/>
        <v>0</v>
      </c>
      <c r="K206" s="240">
        <f t="shared" si="58"/>
        <v>0</v>
      </c>
      <c r="L206" s="240">
        <f t="shared" si="58"/>
        <v>0</v>
      </c>
      <c r="M206" s="240">
        <f t="shared" si="58"/>
        <v>0</v>
      </c>
      <c r="N206" s="528">
        <f t="shared" si="58"/>
        <v>274420.61</v>
      </c>
      <c r="O206" s="240">
        <f t="shared" si="58"/>
        <v>0</v>
      </c>
      <c r="P206" s="240">
        <f t="shared" si="58"/>
        <v>0</v>
      </c>
      <c r="Q206" s="240">
        <f t="shared" si="58"/>
        <v>0</v>
      </c>
      <c r="R206" s="240">
        <f t="shared" si="58"/>
        <v>0</v>
      </c>
      <c r="S206" s="251">
        <f t="shared" si="58"/>
        <v>0</v>
      </c>
    </row>
    <row r="207" spans="1:19" s="44" customFormat="1" ht="33.75" customHeight="1">
      <c r="A207" s="97"/>
      <c r="B207" s="94" t="s">
        <v>189</v>
      </c>
      <c r="C207" s="30" t="s">
        <v>190</v>
      </c>
      <c r="D207" s="174">
        <v>15000</v>
      </c>
      <c r="E207" s="245">
        <v>0</v>
      </c>
      <c r="F207" s="324">
        <f t="shared" si="36"/>
        <v>0</v>
      </c>
      <c r="G207" s="334">
        <f t="shared" si="56"/>
        <v>0</v>
      </c>
      <c r="H207" s="245">
        <f t="shared" si="46"/>
        <v>0</v>
      </c>
      <c r="I207" s="245"/>
      <c r="J207" s="245"/>
      <c r="K207" s="245"/>
      <c r="L207" s="245"/>
      <c r="M207" s="245"/>
      <c r="N207" s="245">
        <f>H207</f>
        <v>0</v>
      </c>
      <c r="O207" s="245"/>
      <c r="P207" s="521"/>
      <c r="Q207" s="517"/>
      <c r="R207" s="517"/>
      <c r="S207" s="524"/>
    </row>
    <row r="208" spans="1:19" s="44" customFormat="1" ht="24.75" customHeight="1">
      <c r="A208" s="92"/>
      <c r="B208" s="35" t="s">
        <v>885</v>
      </c>
      <c r="C208" s="30" t="s">
        <v>191</v>
      </c>
      <c r="D208" s="76">
        <v>1015100</v>
      </c>
      <c r="E208" s="239">
        <v>274420.61</v>
      </c>
      <c r="F208" s="324">
        <f t="shared" si="36"/>
        <v>0.27033849867008175</v>
      </c>
      <c r="G208" s="334">
        <f t="shared" si="56"/>
        <v>0.012937946664707801</v>
      </c>
      <c r="H208" s="245">
        <f t="shared" si="46"/>
        <v>274420.61</v>
      </c>
      <c r="I208" s="239"/>
      <c r="J208" s="242"/>
      <c r="K208" s="243"/>
      <c r="L208" s="243"/>
      <c r="M208" s="243"/>
      <c r="N208" s="527">
        <f>H208</f>
        <v>274420.61</v>
      </c>
      <c r="O208" s="245"/>
      <c r="P208" s="521"/>
      <c r="Q208" s="517"/>
      <c r="R208" s="517"/>
      <c r="S208" s="524"/>
    </row>
    <row r="209" spans="1:19" s="44" customFormat="1" ht="57" customHeight="1">
      <c r="A209" s="381" t="s">
        <v>931</v>
      </c>
      <c r="B209" s="369"/>
      <c r="C209" s="364" t="s">
        <v>932</v>
      </c>
      <c r="D209" s="365">
        <f>D210</f>
        <v>7833</v>
      </c>
      <c r="E209" s="240">
        <f>E210</f>
        <v>0</v>
      </c>
      <c r="F209" s="353">
        <f t="shared" si="36"/>
        <v>0</v>
      </c>
      <c r="G209" s="353">
        <f t="shared" si="56"/>
        <v>0</v>
      </c>
      <c r="H209" s="240">
        <f>H210</f>
        <v>0</v>
      </c>
      <c r="I209" s="240">
        <f aca="true" t="shared" si="59" ref="I209:S209">I210</f>
        <v>0</v>
      </c>
      <c r="J209" s="240">
        <f t="shared" si="59"/>
        <v>0</v>
      </c>
      <c r="K209" s="240">
        <f t="shared" si="59"/>
        <v>0</v>
      </c>
      <c r="L209" s="240">
        <f t="shared" si="59"/>
        <v>0</v>
      </c>
      <c r="M209" s="240">
        <f t="shared" si="59"/>
        <v>0</v>
      </c>
      <c r="N209" s="240">
        <f t="shared" si="59"/>
        <v>0</v>
      </c>
      <c r="O209" s="240">
        <f t="shared" si="59"/>
        <v>0</v>
      </c>
      <c r="P209" s="240">
        <f t="shared" si="59"/>
        <v>0</v>
      </c>
      <c r="Q209" s="240">
        <f t="shared" si="59"/>
        <v>0</v>
      </c>
      <c r="R209" s="240">
        <f t="shared" si="59"/>
        <v>0</v>
      </c>
      <c r="S209" s="240">
        <f t="shared" si="59"/>
        <v>0</v>
      </c>
    </row>
    <row r="210" spans="1:19" s="44" customFormat="1" ht="24.75" customHeight="1">
      <c r="A210" s="92"/>
      <c r="B210" s="35" t="s">
        <v>933</v>
      </c>
      <c r="C210" s="30" t="s">
        <v>934</v>
      </c>
      <c r="D210" s="76">
        <v>7833</v>
      </c>
      <c r="E210" s="239">
        <v>0</v>
      </c>
      <c r="F210" s="324">
        <f t="shared" si="36"/>
        <v>0</v>
      </c>
      <c r="G210" s="334">
        <f t="shared" si="56"/>
        <v>0</v>
      </c>
      <c r="H210" s="245">
        <f>E210</f>
        <v>0</v>
      </c>
      <c r="I210" s="239"/>
      <c r="J210" s="242"/>
      <c r="K210" s="243"/>
      <c r="L210" s="243"/>
      <c r="M210" s="243"/>
      <c r="N210" s="527"/>
      <c r="O210" s="245">
        <f>H210</f>
        <v>0</v>
      </c>
      <c r="P210" s="521"/>
      <c r="Q210" s="517"/>
      <c r="R210" s="517"/>
      <c r="S210" s="524"/>
    </row>
    <row r="211" spans="1:19" s="44" customFormat="1" ht="17.25" customHeight="1">
      <c r="A211" s="88" t="s">
        <v>886</v>
      </c>
      <c r="B211" s="96"/>
      <c r="C211" s="55" t="s">
        <v>887</v>
      </c>
      <c r="D211" s="119">
        <f>D212</f>
        <v>745648</v>
      </c>
      <c r="E211" s="238">
        <f>E212</f>
        <v>0</v>
      </c>
      <c r="F211" s="409">
        <f t="shared" si="36"/>
        <v>0</v>
      </c>
      <c r="G211" s="409">
        <f t="shared" si="56"/>
        <v>0</v>
      </c>
      <c r="H211" s="247">
        <f t="shared" si="46"/>
        <v>0</v>
      </c>
      <c r="I211" s="238">
        <f aca="true" t="shared" si="60" ref="I211:S211">I212</f>
        <v>0</v>
      </c>
      <c r="J211" s="238">
        <f t="shared" si="60"/>
        <v>0</v>
      </c>
      <c r="K211" s="238">
        <f t="shared" si="60"/>
        <v>0</v>
      </c>
      <c r="L211" s="238">
        <f t="shared" si="60"/>
        <v>0</v>
      </c>
      <c r="M211" s="238">
        <f t="shared" si="60"/>
        <v>0</v>
      </c>
      <c r="N211" s="238">
        <f t="shared" si="60"/>
        <v>0</v>
      </c>
      <c r="O211" s="238">
        <f t="shared" si="60"/>
        <v>0</v>
      </c>
      <c r="P211" s="238">
        <f t="shared" si="60"/>
        <v>0</v>
      </c>
      <c r="Q211" s="238">
        <f t="shared" si="60"/>
        <v>0</v>
      </c>
      <c r="R211" s="238">
        <f t="shared" si="60"/>
        <v>0</v>
      </c>
      <c r="S211" s="238">
        <f t="shared" si="60"/>
        <v>0</v>
      </c>
    </row>
    <row r="212" spans="1:19" s="44" customFormat="1" ht="16.5" customHeight="1">
      <c r="A212" s="90" t="s">
        <v>888</v>
      </c>
      <c r="B212" s="86"/>
      <c r="C212" s="67" t="s">
        <v>889</v>
      </c>
      <c r="D212" s="173">
        <f>SUM(D213:D215)</f>
        <v>745648</v>
      </c>
      <c r="E212" s="237">
        <f>SUM(E213:E215)</f>
        <v>0</v>
      </c>
      <c r="F212" s="353">
        <f t="shared" si="36"/>
        <v>0</v>
      </c>
      <c r="G212" s="353">
        <f t="shared" si="56"/>
        <v>0</v>
      </c>
      <c r="H212" s="240">
        <f t="shared" si="46"/>
        <v>0</v>
      </c>
      <c r="I212" s="240">
        <f>SUM(I213:I215)</f>
        <v>0</v>
      </c>
      <c r="J212" s="237">
        <f aca="true" t="shared" si="61" ref="J212:S212">J213+J215</f>
        <v>0</v>
      </c>
      <c r="K212" s="237">
        <f t="shared" si="61"/>
        <v>0</v>
      </c>
      <c r="L212" s="237">
        <f t="shared" si="61"/>
        <v>0</v>
      </c>
      <c r="M212" s="237">
        <f t="shared" si="61"/>
        <v>0</v>
      </c>
      <c r="N212" s="237">
        <f t="shared" si="61"/>
        <v>0</v>
      </c>
      <c r="O212" s="237">
        <f t="shared" si="61"/>
        <v>0</v>
      </c>
      <c r="P212" s="237">
        <f t="shared" si="61"/>
        <v>0</v>
      </c>
      <c r="Q212" s="237">
        <f t="shared" si="61"/>
        <v>0</v>
      </c>
      <c r="R212" s="237">
        <f t="shared" si="61"/>
        <v>0</v>
      </c>
      <c r="S212" s="241">
        <f t="shared" si="61"/>
        <v>0</v>
      </c>
    </row>
    <row r="213" spans="1:19" s="44" customFormat="1" ht="16.5" customHeight="1">
      <c r="A213" s="92"/>
      <c r="B213" s="35" t="s">
        <v>890</v>
      </c>
      <c r="C213" s="30" t="s">
        <v>935</v>
      </c>
      <c r="D213" s="76">
        <v>70000</v>
      </c>
      <c r="E213" s="239">
        <v>0</v>
      </c>
      <c r="F213" s="324">
        <f t="shared" si="36"/>
        <v>0</v>
      </c>
      <c r="G213" s="334">
        <f t="shared" si="56"/>
        <v>0</v>
      </c>
      <c r="H213" s="245">
        <f t="shared" si="46"/>
        <v>0</v>
      </c>
      <c r="I213" s="239"/>
      <c r="J213" s="242">
        <f>H213</f>
        <v>0</v>
      </c>
      <c r="K213" s="243"/>
      <c r="L213" s="243"/>
      <c r="M213" s="243"/>
      <c r="N213" s="245"/>
      <c r="O213" s="245"/>
      <c r="P213" s="521"/>
      <c r="Q213" s="517"/>
      <c r="R213" s="517"/>
      <c r="S213" s="524"/>
    </row>
    <row r="214" spans="1:19" s="44" customFormat="1" ht="16.5" customHeight="1">
      <c r="A214" s="92"/>
      <c r="B214" s="35" t="s">
        <v>890</v>
      </c>
      <c r="C214" s="30" t="s">
        <v>192</v>
      </c>
      <c r="D214" s="76">
        <v>1000</v>
      </c>
      <c r="E214" s="239">
        <v>0</v>
      </c>
      <c r="F214" s="324">
        <f t="shared" si="36"/>
        <v>0</v>
      </c>
      <c r="G214" s="334">
        <f t="shared" si="56"/>
        <v>0</v>
      </c>
      <c r="H214" s="245">
        <f t="shared" si="46"/>
        <v>0</v>
      </c>
      <c r="I214" s="239"/>
      <c r="J214" s="242">
        <f>H214</f>
        <v>0</v>
      </c>
      <c r="K214" s="243"/>
      <c r="L214" s="243"/>
      <c r="M214" s="243"/>
      <c r="N214" s="245"/>
      <c r="O214" s="245"/>
      <c r="P214" s="521"/>
      <c r="Q214" s="517"/>
      <c r="R214" s="517"/>
      <c r="S214" s="524"/>
    </row>
    <row r="215" spans="1:19" s="44" customFormat="1" ht="22.5" customHeight="1">
      <c r="A215" s="92"/>
      <c r="B215" s="35" t="s">
        <v>890</v>
      </c>
      <c r="C215" s="30" t="s">
        <v>891</v>
      </c>
      <c r="D215" s="76">
        <v>674648</v>
      </c>
      <c r="E215" s="239">
        <v>0</v>
      </c>
      <c r="F215" s="324">
        <f t="shared" si="36"/>
        <v>0</v>
      </c>
      <c r="G215" s="334">
        <f t="shared" si="56"/>
        <v>0</v>
      </c>
      <c r="H215" s="245">
        <f t="shared" si="46"/>
        <v>0</v>
      </c>
      <c r="I215" s="239"/>
      <c r="J215" s="242">
        <f>H215</f>
        <v>0</v>
      </c>
      <c r="K215" s="243"/>
      <c r="L215" s="243"/>
      <c r="M215" s="243"/>
      <c r="N215" s="245"/>
      <c r="O215" s="245"/>
      <c r="P215" s="521"/>
      <c r="Q215" s="517"/>
      <c r="R215" s="517"/>
      <c r="S215" s="524"/>
    </row>
    <row r="216" spans="1:19" s="44" customFormat="1" ht="27.75" customHeight="1">
      <c r="A216" s="88" t="s">
        <v>892</v>
      </c>
      <c r="B216" s="96"/>
      <c r="C216" s="65" t="s">
        <v>893</v>
      </c>
      <c r="D216" s="119">
        <f>D217+D235+D237+D251+D274+D280+D309+D323+D338+D340+D354+D387</f>
        <v>19673211</v>
      </c>
      <c r="E216" s="238">
        <f>E217+E235+E237+E251+E274+E280+E309+E323+E338+E340+E354+E387</f>
        <v>8955847.13</v>
      </c>
      <c r="F216" s="409">
        <f t="shared" si="36"/>
        <v>0.4552305736974</v>
      </c>
      <c r="G216" s="409">
        <f t="shared" si="56"/>
        <v>0.4222360430771452</v>
      </c>
      <c r="H216" s="238">
        <f aca="true" t="shared" si="62" ref="H216:S216">H217+H235+H237+H251+H274+H280+H309+H323+H338+H340+H354+H387</f>
        <v>8178670.79</v>
      </c>
      <c r="I216" s="238">
        <f t="shared" si="62"/>
        <v>5079742.8</v>
      </c>
      <c r="J216" s="238">
        <f t="shared" si="62"/>
        <v>1316337.8699999999</v>
      </c>
      <c r="K216" s="238">
        <f t="shared" si="62"/>
        <v>1140384</v>
      </c>
      <c r="L216" s="238">
        <f t="shared" si="62"/>
        <v>510</v>
      </c>
      <c r="M216" s="238">
        <f t="shared" si="62"/>
        <v>641696.12</v>
      </c>
      <c r="N216" s="238">
        <f t="shared" si="62"/>
        <v>0</v>
      </c>
      <c r="O216" s="238">
        <f t="shared" si="62"/>
        <v>0</v>
      </c>
      <c r="P216" s="238">
        <f t="shared" si="62"/>
        <v>777176.34</v>
      </c>
      <c r="Q216" s="238">
        <f t="shared" si="62"/>
        <v>0</v>
      </c>
      <c r="R216" s="238">
        <f t="shared" si="62"/>
        <v>0</v>
      </c>
      <c r="S216" s="238">
        <f t="shared" si="62"/>
        <v>777176.34</v>
      </c>
    </row>
    <row r="217" spans="1:19" s="44" customFormat="1" ht="23.25" customHeight="1">
      <c r="A217" s="90" t="s">
        <v>894</v>
      </c>
      <c r="B217" s="86"/>
      <c r="C217" s="67" t="s">
        <v>895</v>
      </c>
      <c r="D217" s="173">
        <f>SUM(D218:D234)</f>
        <v>1448518</v>
      </c>
      <c r="E217" s="237">
        <f>SUM(E218:E234)</f>
        <v>660780.1800000002</v>
      </c>
      <c r="F217" s="353">
        <f t="shared" si="36"/>
        <v>0.4561767130266936</v>
      </c>
      <c r="G217" s="353">
        <f t="shared" si="56"/>
        <v>0.0311534134624073</v>
      </c>
      <c r="H217" s="240">
        <f aca="true" t="shared" si="63" ref="H217:S217">SUM(H218:H234)</f>
        <v>660780.1800000002</v>
      </c>
      <c r="I217" s="240">
        <f t="shared" si="63"/>
        <v>281356.9</v>
      </c>
      <c r="J217" s="240">
        <f t="shared" si="63"/>
        <v>51659.280000000006</v>
      </c>
      <c r="K217" s="240">
        <f t="shared" si="63"/>
        <v>327764</v>
      </c>
      <c r="L217" s="240">
        <f t="shared" si="63"/>
        <v>0</v>
      </c>
      <c r="M217" s="240">
        <f t="shared" si="63"/>
        <v>0</v>
      </c>
      <c r="N217" s="240">
        <f t="shared" si="63"/>
        <v>0</v>
      </c>
      <c r="O217" s="240">
        <f t="shared" si="63"/>
        <v>0</v>
      </c>
      <c r="P217" s="240">
        <f t="shared" si="63"/>
        <v>0</v>
      </c>
      <c r="Q217" s="240">
        <f t="shared" si="63"/>
        <v>0</v>
      </c>
      <c r="R217" s="240">
        <f t="shared" si="63"/>
        <v>0</v>
      </c>
      <c r="S217" s="251">
        <f t="shared" si="63"/>
        <v>0</v>
      </c>
    </row>
    <row r="218" spans="1:19" s="44" customFormat="1" ht="21.75" customHeight="1">
      <c r="A218" s="93"/>
      <c r="B218" s="35" t="s">
        <v>899</v>
      </c>
      <c r="C218" s="30" t="s">
        <v>195</v>
      </c>
      <c r="D218" s="394">
        <v>784893</v>
      </c>
      <c r="E218" s="399">
        <v>327764</v>
      </c>
      <c r="F218" s="400">
        <f t="shared" si="36"/>
        <v>0.417590677965022</v>
      </c>
      <c r="G218" s="400">
        <f t="shared" si="56"/>
        <v>0.015452896014666276</v>
      </c>
      <c r="H218" s="245">
        <f t="shared" si="46"/>
        <v>327764</v>
      </c>
      <c r="I218" s="399"/>
      <c r="J218" s="399"/>
      <c r="K218" s="399">
        <f>H218</f>
        <v>327764</v>
      </c>
      <c r="L218" s="399"/>
      <c r="M218" s="399"/>
      <c r="N218" s="399"/>
      <c r="O218" s="399"/>
      <c r="P218" s="399"/>
      <c r="Q218" s="517"/>
      <c r="R218" s="517"/>
      <c r="S218" s="524"/>
    </row>
    <row r="219" spans="1:19" s="44" customFormat="1" ht="15" customHeight="1">
      <c r="A219" s="93"/>
      <c r="B219" s="35" t="s">
        <v>678</v>
      </c>
      <c r="C219" s="30" t="s">
        <v>639</v>
      </c>
      <c r="D219" s="76">
        <v>412861</v>
      </c>
      <c r="E219" s="239">
        <v>206453.07</v>
      </c>
      <c r="F219" s="324">
        <f t="shared" si="36"/>
        <v>0.5000546673093366</v>
      </c>
      <c r="G219" s="334">
        <f t="shared" si="56"/>
        <v>0.009733521139047052</v>
      </c>
      <c r="H219" s="245">
        <f t="shared" si="46"/>
        <v>206453.07</v>
      </c>
      <c r="I219" s="239">
        <f>H219</f>
        <v>206453.07</v>
      </c>
      <c r="J219" s="242"/>
      <c r="K219" s="243"/>
      <c r="L219" s="243"/>
      <c r="M219" s="243"/>
      <c r="N219" s="245"/>
      <c r="O219" s="245"/>
      <c r="P219" s="521"/>
      <c r="Q219" s="517"/>
      <c r="R219" s="517"/>
      <c r="S219" s="524"/>
    </row>
    <row r="220" spans="1:19" s="44" customFormat="1" ht="15.75" customHeight="1">
      <c r="A220" s="93"/>
      <c r="B220" s="35" t="s">
        <v>681</v>
      </c>
      <c r="C220" s="30" t="s">
        <v>682</v>
      </c>
      <c r="D220" s="76">
        <v>33136</v>
      </c>
      <c r="E220" s="239">
        <v>33136.21</v>
      </c>
      <c r="F220" s="324">
        <f t="shared" si="36"/>
        <v>1.0000063375181072</v>
      </c>
      <c r="G220" s="334">
        <f t="shared" si="56"/>
        <v>0.0015622533513447016</v>
      </c>
      <c r="H220" s="245">
        <f t="shared" si="46"/>
        <v>33136.21</v>
      </c>
      <c r="I220" s="239">
        <f>H220</f>
        <v>33136.21</v>
      </c>
      <c r="J220" s="242"/>
      <c r="K220" s="243"/>
      <c r="L220" s="243"/>
      <c r="M220" s="243"/>
      <c r="N220" s="245"/>
      <c r="O220" s="245"/>
      <c r="P220" s="521"/>
      <c r="Q220" s="517"/>
      <c r="R220" s="517"/>
      <c r="S220" s="524"/>
    </row>
    <row r="221" spans="1:19" s="44" customFormat="1" ht="15" customHeight="1">
      <c r="A221" s="93"/>
      <c r="B221" s="95" t="s">
        <v>762</v>
      </c>
      <c r="C221" s="30" t="s">
        <v>708</v>
      </c>
      <c r="D221" s="76">
        <v>74697</v>
      </c>
      <c r="E221" s="239">
        <v>36217.36</v>
      </c>
      <c r="F221" s="324">
        <f t="shared" si="36"/>
        <v>0.48485695543328383</v>
      </c>
      <c r="G221" s="334">
        <f aca="true" t="shared" si="64" ref="G221:G253">E221/$E$672</f>
        <v>0.0017075185133380536</v>
      </c>
      <c r="H221" s="245">
        <f t="shared" si="46"/>
        <v>36217.36</v>
      </c>
      <c r="I221" s="239">
        <f>H221</f>
        <v>36217.36</v>
      </c>
      <c r="J221" s="242"/>
      <c r="K221" s="243"/>
      <c r="L221" s="243"/>
      <c r="M221" s="243"/>
      <c r="N221" s="245"/>
      <c r="O221" s="245"/>
      <c r="P221" s="521"/>
      <c r="Q221" s="517"/>
      <c r="R221" s="517"/>
      <c r="S221" s="524"/>
    </row>
    <row r="222" spans="1:19" s="44" customFormat="1" ht="15" customHeight="1">
      <c r="A222" s="93"/>
      <c r="B222" s="95" t="s">
        <v>683</v>
      </c>
      <c r="C222" s="30" t="s">
        <v>684</v>
      </c>
      <c r="D222" s="76">
        <v>11603</v>
      </c>
      <c r="E222" s="239">
        <v>5550.26</v>
      </c>
      <c r="F222" s="324">
        <f t="shared" si="36"/>
        <v>0.47834697922950964</v>
      </c>
      <c r="G222" s="334">
        <f t="shared" si="64"/>
        <v>0.0002616748350470511</v>
      </c>
      <c r="H222" s="245">
        <f t="shared" si="46"/>
        <v>5550.26</v>
      </c>
      <c r="I222" s="239">
        <f>H222</f>
        <v>5550.26</v>
      </c>
      <c r="J222" s="242"/>
      <c r="K222" s="243"/>
      <c r="L222" s="243"/>
      <c r="M222" s="243"/>
      <c r="N222" s="245"/>
      <c r="O222" s="245"/>
      <c r="P222" s="521"/>
      <c r="Q222" s="517"/>
      <c r="R222" s="517"/>
      <c r="S222" s="524"/>
    </row>
    <row r="223" spans="1:19" s="44" customFormat="1" ht="21.75" customHeight="1">
      <c r="A223" s="93"/>
      <c r="B223" s="95" t="s">
        <v>366</v>
      </c>
      <c r="C223" s="30" t="s">
        <v>367</v>
      </c>
      <c r="D223" s="76">
        <v>4000</v>
      </c>
      <c r="E223" s="239">
        <v>0</v>
      </c>
      <c r="F223" s="324">
        <f t="shared" si="36"/>
        <v>0</v>
      </c>
      <c r="G223" s="334">
        <f t="shared" si="64"/>
        <v>0</v>
      </c>
      <c r="H223" s="245">
        <f t="shared" si="46"/>
        <v>0</v>
      </c>
      <c r="I223" s="239">
        <f>H223</f>
        <v>0</v>
      </c>
      <c r="J223" s="242"/>
      <c r="K223" s="243"/>
      <c r="L223" s="243"/>
      <c r="M223" s="243"/>
      <c r="N223" s="245"/>
      <c r="O223" s="245"/>
      <c r="P223" s="521"/>
      <c r="Q223" s="517"/>
      <c r="R223" s="517"/>
      <c r="S223" s="524"/>
    </row>
    <row r="224" spans="1:19" s="44" customFormat="1" ht="15" customHeight="1">
      <c r="A224" s="93"/>
      <c r="B224" s="95" t="s">
        <v>685</v>
      </c>
      <c r="C224" s="31" t="s">
        <v>999</v>
      </c>
      <c r="D224" s="76">
        <v>62474</v>
      </c>
      <c r="E224" s="239">
        <v>9708.92</v>
      </c>
      <c r="F224" s="324">
        <f t="shared" si="36"/>
        <v>0.15540736946569772</v>
      </c>
      <c r="G224" s="334">
        <f t="shared" si="64"/>
        <v>0.0004577407255669131</v>
      </c>
      <c r="H224" s="245">
        <f t="shared" si="46"/>
        <v>9708.92</v>
      </c>
      <c r="I224" s="239"/>
      <c r="J224" s="242">
        <f>H224</f>
        <v>9708.92</v>
      </c>
      <c r="K224" s="243"/>
      <c r="L224" s="243"/>
      <c r="M224" s="243"/>
      <c r="N224" s="245"/>
      <c r="O224" s="245"/>
      <c r="P224" s="521"/>
      <c r="Q224" s="517"/>
      <c r="R224" s="517"/>
      <c r="S224" s="524"/>
    </row>
    <row r="225" spans="1:19" s="44" customFormat="1" ht="13.5" customHeight="1">
      <c r="A225" s="93"/>
      <c r="B225" s="95" t="s">
        <v>687</v>
      </c>
      <c r="C225" s="31" t="s">
        <v>867</v>
      </c>
      <c r="D225" s="76">
        <v>11999</v>
      </c>
      <c r="E225" s="239">
        <v>10741.02</v>
      </c>
      <c r="F225" s="324">
        <f t="shared" si="36"/>
        <v>0.8951595966330528</v>
      </c>
      <c r="G225" s="334">
        <f t="shared" si="64"/>
        <v>0.0005064005356032107</v>
      </c>
      <c r="H225" s="245">
        <f t="shared" si="46"/>
        <v>10741.02</v>
      </c>
      <c r="I225" s="239"/>
      <c r="J225" s="242">
        <f aca="true" t="shared" si="65" ref="J225:J234">H225</f>
        <v>10741.02</v>
      </c>
      <c r="K225" s="243"/>
      <c r="L225" s="243"/>
      <c r="M225" s="243"/>
      <c r="N225" s="245"/>
      <c r="O225" s="245"/>
      <c r="P225" s="521"/>
      <c r="Q225" s="517"/>
      <c r="R225" s="517"/>
      <c r="S225" s="524"/>
    </row>
    <row r="226" spans="1:19" s="44" customFormat="1" ht="13.5" customHeight="1">
      <c r="A226" s="93"/>
      <c r="B226" s="95" t="s">
        <v>855</v>
      </c>
      <c r="C226" s="30" t="s">
        <v>856</v>
      </c>
      <c r="D226" s="76">
        <v>2020</v>
      </c>
      <c r="E226" s="239">
        <v>605</v>
      </c>
      <c r="F226" s="324">
        <f t="shared" si="36"/>
        <v>0.2995049504950495</v>
      </c>
      <c r="G226" s="334">
        <f t="shared" si="64"/>
        <v>2.8523578211374943E-05</v>
      </c>
      <c r="H226" s="245">
        <f t="shared" si="46"/>
        <v>605</v>
      </c>
      <c r="I226" s="239"/>
      <c r="J226" s="242">
        <f t="shared" si="65"/>
        <v>605</v>
      </c>
      <c r="K226" s="243"/>
      <c r="L226" s="243"/>
      <c r="M226" s="243"/>
      <c r="N226" s="245"/>
      <c r="O226" s="245"/>
      <c r="P226" s="521"/>
      <c r="Q226" s="517"/>
      <c r="R226" s="517"/>
      <c r="S226" s="524"/>
    </row>
    <row r="227" spans="1:19" s="44" customFormat="1" ht="14.25" customHeight="1">
      <c r="A227" s="93"/>
      <c r="B227" s="95" t="s">
        <v>690</v>
      </c>
      <c r="C227" s="30" t="s">
        <v>869</v>
      </c>
      <c r="D227" s="76">
        <v>12799</v>
      </c>
      <c r="E227" s="239">
        <v>7116.68</v>
      </c>
      <c r="F227" s="324">
        <f t="shared" si="36"/>
        <v>0.5560340651613408</v>
      </c>
      <c r="G227" s="334">
        <f t="shared" si="64"/>
        <v>0.0003355259150170708</v>
      </c>
      <c r="H227" s="245">
        <f t="shared" si="46"/>
        <v>7116.68</v>
      </c>
      <c r="I227" s="239"/>
      <c r="J227" s="242">
        <f t="shared" si="65"/>
        <v>7116.68</v>
      </c>
      <c r="K227" s="243"/>
      <c r="L227" s="243"/>
      <c r="M227" s="243"/>
      <c r="N227" s="245"/>
      <c r="O227" s="245"/>
      <c r="P227" s="521"/>
      <c r="Q227" s="517"/>
      <c r="R227" s="517"/>
      <c r="S227" s="524"/>
    </row>
    <row r="228" spans="1:19" s="44" customFormat="1" ht="14.25" customHeight="1">
      <c r="A228" s="93"/>
      <c r="B228" s="95" t="s">
        <v>368</v>
      </c>
      <c r="C228" s="30" t="s">
        <v>369</v>
      </c>
      <c r="D228" s="76">
        <v>520</v>
      </c>
      <c r="E228" s="239">
        <v>511.72</v>
      </c>
      <c r="F228" s="324">
        <f t="shared" si="36"/>
        <v>0.9840769230769232</v>
      </c>
      <c r="G228" s="334">
        <f t="shared" si="64"/>
        <v>2.412576106169386E-05</v>
      </c>
      <c r="H228" s="245">
        <f t="shared" si="46"/>
        <v>511.72</v>
      </c>
      <c r="I228" s="239"/>
      <c r="J228" s="242">
        <f t="shared" si="65"/>
        <v>511.72</v>
      </c>
      <c r="K228" s="243"/>
      <c r="L228" s="243"/>
      <c r="M228" s="243"/>
      <c r="N228" s="245"/>
      <c r="O228" s="245"/>
      <c r="P228" s="521"/>
      <c r="Q228" s="517"/>
      <c r="R228" s="517"/>
      <c r="S228" s="524"/>
    </row>
    <row r="229" spans="1:19" s="44" customFormat="1" ht="22.5" customHeight="1">
      <c r="A229" s="93"/>
      <c r="B229" s="95" t="s">
        <v>1002</v>
      </c>
      <c r="C229" s="30" t="s">
        <v>1006</v>
      </c>
      <c r="D229" s="76">
        <v>3000</v>
      </c>
      <c r="E229" s="239">
        <v>511.86</v>
      </c>
      <c r="F229" s="324">
        <f t="shared" si="36"/>
        <v>0.17062</v>
      </c>
      <c r="G229" s="334">
        <f t="shared" si="64"/>
        <v>2.4132361559131205E-05</v>
      </c>
      <c r="H229" s="245">
        <f t="shared" si="46"/>
        <v>511.86</v>
      </c>
      <c r="I229" s="239"/>
      <c r="J229" s="242">
        <f t="shared" si="65"/>
        <v>511.86</v>
      </c>
      <c r="K229" s="243"/>
      <c r="L229" s="243"/>
      <c r="M229" s="243"/>
      <c r="N229" s="245"/>
      <c r="O229" s="245"/>
      <c r="P229" s="521"/>
      <c r="Q229" s="517"/>
      <c r="R229" s="517"/>
      <c r="S229" s="524"/>
    </row>
    <row r="230" spans="1:19" s="44" customFormat="1" ht="13.5" customHeight="1">
      <c r="A230" s="93"/>
      <c r="B230" s="95" t="s">
        <v>692</v>
      </c>
      <c r="C230" s="30" t="s">
        <v>693</v>
      </c>
      <c r="D230" s="76">
        <v>1351</v>
      </c>
      <c r="E230" s="239">
        <v>751.9</v>
      </c>
      <c r="F230" s="324">
        <f t="shared" si="36"/>
        <v>0.5565507031828275</v>
      </c>
      <c r="G230" s="334">
        <f t="shared" si="64"/>
        <v>3.5449385879558374E-05</v>
      </c>
      <c r="H230" s="245">
        <f t="shared" si="46"/>
        <v>751.9</v>
      </c>
      <c r="I230" s="239"/>
      <c r="J230" s="242">
        <f t="shared" si="65"/>
        <v>751.9</v>
      </c>
      <c r="K230" s="243"/>
      <c r="L230" s="243"/>
      <c r="M230" s="243"/>
      <c r="N230" s="245"/>
      <c r="O230" s="245"/>
      <c r="P230" s="521"/>
      <c r="Q230" s="517"/>
      <c r="R230" s="517"/>
      <c r="S230" s="524"/>
    </row>
    <row r="231" spans="1:19" s="44" customFormat="1" ht="14.25" customHeight="1">
      <c r="A231" s="93"/>
      <c r="B231" s="95" t="s">
        <v>696</v>
      </c>
      <c r="C231" s="30" t="s">
        <v>697</v>
      </c>
      <c r="D231" s="76">
        <v>24289</v>
      </c>
      <c r="E231" s="239">
        <v>18216</v>
      </c>
      <c r="F231" s="324">
        <f t="shared" si="36"/>
        <v>0.7499691218246943</v>
      </c>
      <c r="G231" s="334">
        <f t="shared" si="64"/>
        <v>0.0008588190094188528</v>
      </c>
      <c r="H231" s="245">
        <f t="shared" si="46"/>
        <v>18216</v>
      </c>
      <c r="I231" s="239"/>
      <c r="J231" s="242">
        <f t="shared" si="65"/>
        <v>18216</v>
      </c>
      <c r="K231" s="243"/>
      <c r="L231" s="243"/>
      <c r="M231" s="243"/>
      <c r="N231" s="245"/>
      <c r="O231" s="245"/>
      <c r="P231" s="521"/>
      <c r="Q231" s="517"/>
      <c r="R231" s="517"/>
      <c r="S231" s="524"/>
    </row>
    <row r="232" spans="1:19" s="44" customFormat="1" ht="14.25" customHeight="1">
      <c r="A232" s="93"/>
      <c r="B232" s="95" t="s">
        <v>1003</v>
      </c>
      <c r="C232" s="30" t="s">
        <v>607</v>
      </c>
      <c r="D232" s="76">
        <v>2000</v>
      </c>
      <c r="E232" s="239">
        <v>165</v>
      </c>
      <c r="F232" s="324">
        <f t="shared" si="36"/>
        <v>0.0825</v>
      </c>
      <c r="G232" s="334">
        <f t="shared" si="64"/>
        <v>7.779157694011349E-06</v>
      </c>
      <c r="H232" s="245">
        <f t="shared" si="46"/>
        <v>165</v>
      </c>
      <c r="I232" s="239"/>
      <c r="J232" s="242">
        <f t="shared" si="65"/>
        <v>165</v>
      </c>
      <c r="K232" s="243"/>
      <c r="L232" s="243"/>
      <c r="M232" s="243"/>
      <c r="N232" s="245"/>
      <c r="O232" s="245"/>
      <c r="P232" s="521"/>
      <c r="Q232" s="517"/>
      <c r="R232" s="517"/>
      <c r="S232" s="524"/>
    </row>
    <row r="233" spans="1:19" s="44" customFormat="1" ht="21.75" customHeight="1">
      <c r="A233" s="93"/>
      <c r="B233" s="95" t="s">
        <v>1004</v>
      </c>
      <c r="C233" s="30" t="s">
        <v>1007</v>
      </c>
      <c r="D233" s="76">
        <v>1000</v>
      </c>
      <c r="E233" s="239">
        <v>0</v>
      </c>
      <c r="F233" s="324">
        <f t="shared" si="36"/>
        <v>0</v>
      </c>
      <c r="G233" s="334">
        <f t="shared" si="64"/>
        <v>0</v>
      </c>
      <c r="H233" s="245">
        <f t="shared" si="46"/>
        <v>0</v>
      </c>
      <c r="I233" s="239"/>
      <c r="J233" s="242">
        <f t="shared" si="65"/>
        <v>0</v>
      </c>
      <c r="K233" s="243"/>
      <c r="L233" s="243"/>
      <c r="M233" s="243"/>
      <c r="N233" s="245"/>
      <c r="O233" s="245"/>
      <c r="P233" s="521"/>
      <c r="Q233" s="517"/>
      <c r="R233" s="517"/>
      <c r="S233" s="524"/>
    </row>
    <row r="234" spans="1:19" s="44" customFormat="1" ht="24" customHeight="1">
      <c r="A234" s="93"/>
      <c r="B234" s="95" t="s">
        <v>1005</v>
      </c>
      <c r="C234" s="30" t="s">
        <v>1008</v>
      </c>
      <c r="D234" s="76">
        <v>5876</v>
      </c>
      <c r="E234" s="239">
        <v>3331.18</v>
      </c>
      <c r="F234" s="324">
        <f aca="true" t="shared" si="66" ref="F234:F287">E234/D234</f>
        <v>0.5669128658951668</v>
      </c>
      <c r="G234" s="334">
        <f t="shared" si="64"/>
        <v>0.00015705317895234376</v>
      </c>
      <c r="H234" s="245">
        <f t="shared" si="46"/>
        <v>3331.18</v>
      </c>
      <c r="I234" s="239"/>
      <c r="J234" s="242">
        <f t="shared" si="65"/>
        <v>3331.18</v>
      </c>
      <c r="K234" s="243"/>
      <c r="L234" s="243"/>
      <c r="M234" s="243"/>
      <c r="N234" s="245"/>
      <c r="O234" s="245"/>
      <c r="P234" s="521"/>
      <c r="Q234" s="517"/>
      <c r="R234" s="517"/>
      <c r="S234" s="524"/>
    </row>
    <row r="235" spans="1:19" s="44" customFormat="1" ht="18.75" customHeight="1">
      <c r="A235" s="90" t="s">
        <v>76</v>
      </c>
      <c r="B235" s="86"/>
      <c r="C235" s="67" t="s">
        <v>74</v>
      </c>
      <c r="D235" s="173">
        <f>D236</f>
        <v>468388</v>
      </c>
      <c r="E235" s="237">
        <f>E236</f>
        <v>207913</v>
      </c>
      <c r="F235" s="353">
        <f t="shared" si="66"/>
        <v>0.44389053519731503</v>
      </c>
      <c r="G235" s="353">
        <f t="shared" si="64"/>
        <v>0.009802351597787766</v>
      </c>
      <c r="H235" s="240">
        <f t="shared" si="46"/>
        <v>207913</v>
      </c>
      <c r="I235" s="240">
        <f aca="true" t="shared" si="67" ref="I235:S235">I236</f>
        <v>0</v>
      </c>
      <c r="J235" s="240">
        <f t="shared" si="67"/>
        <v>0</v>
      </c>
      <c r="K235" s="240">
        <f t="shared" si="67"/>
        <v>207913</v>
      </c>
      <c r="L235" s="240">
        <f t="shared" si="67"/>
        <v>0</v>
      </c>
      <c r="M235" s="240">
        <f t="shared" si="67"/>
        <v>0</v>
      </c>
      <c r="N235" s="240">
        <f t="shared" si="67"/>
        <v>0</v>
      </c>
      <c r="O235" s="240">
        <f t="shared" si="67"/>
        <v>0</v>
      </c>
      <c r="P235" s="240">
        <f t="shared" si="67"/>
        <v>0</v>
      </c>
      <c r="Q235" s="240">
        <f t="shared" si="67"/>
        <v>0</v>
      </c>
      <c r="R235" s="240">
        <f t="shared" si="67"/>
        <v>0</v>
      </c>
      <c r="S235" s="251">
        <f t="shared" si="67"/>
        <v>0</v>
      </c>
    </row>
    <row r="236" spans="1:19" s="44" customFormat="1" ht="26.25" customHeight="1">
      <c r="A236" s="93"/>
      <c r="B236" s="35" t="s">
        <v>899</v>
      </c>
      <c r="C236" s="30" t="s">
        <v>195</v>
      </c>
      <c r="D236" s="76">
        <v>468388</v>
      </c>
      <c r="E236" s="239">
        <v>207913</v>
      </c>
      <c r="F236" s="324">
        <f t="shared" si="66"/>
        <v>0.44389053519731503</v>
      </c>
      <c r="G236" s="334">
        <f t="shared" si="64"/>
        <v>0.009802351597787766</v>
      </c>
      <c r="H236" s="245">
        <f t="shared" si="46"/>
        <v>207913</v>
      </c>
      <c r="I236" s="239"/>
      <c r="J236" s="242"/>
      <c r="K236" s="242">
        <f>H236</f>
        <v>207913</v>
      </c>
      <c r="L236" s="242"/>
      <c r="M236" s="242"/>
      <c r="N236" s="245"/>
      <c r="O236" s="245"/>
      <c r="P236" s="521"/>
      <c r="Q236" s="517"/>
      <c r="R236" s="517"/>
      <c r="S236" s="524"/>
    </row>
    <row r="237" spans="1:19" s="44" customFormat="1" ht="17.25" customHeight="1">
      <c r="A237" s="90" t="s">
        <v>900</v>
      </c>
      <c r="B237" s="86"/>
      <c r="C237" s="67" t="s">
        <v>901</v>
      </c>
      <c r="D237" s="173">
        <f>SUM(D238:D250)</f>
        <v>766235</v>
      </c>
      <c r="E237" s="237">
        <f>SUM(E238:E250)</f>
        <v>380802.01</v>
      </c>
      <c r="F237" s="353">
        <f t="shared" si="66"/>
        <v>0.49697809418781447</v>
      </c>
      <c r="G237" s="353">
        <f t="shared" si="64"/>
        <v>0.01795344779385749</v>
      </c>
      <c r="H237" s="240">
        <f t="shared" si="46"/>
        <v>380802.01</v>
      </c>
      <c r="I237" s="240">
        <f>SUM(I239:I250)</f>
        <v>255894.7</v>
      </c>
      <c r="J237" s="240">
        <f>SUM(J239:J250)</f>
        <v>24876.309999999998</v>
      </c>
      <c r="K237" s="240">
        <f>SUM(K238:K250)</f>
        <v>100031</v>
      </c>
      <c r="L237" s="240">
        <f>SUM(L238:L250)</f>
        <v>0</v>
      </c>
      <c r="M237" s="240">
        <f>SUM(M238:M250)</f>
        <v>0</v>
      </c>
      <c r="N237" s="240">
        <f aca="true" t="shared" si="68" ref="N237:S237">SUM(N239:N250)</f>
        <v>0</v>
      </c>
      <c r="O237" s="240">
        <f t="shared" si="68"/>
        <v>0</v>
      </c>
      <c r="P237" s="240">
        <f t="shared" si="68"/>
        <v>0</v>
      </c>
      <c r="Q237" s="240">
        <f t="shared" si="68"/>
        <v>0</v>
      </c>
      <c r="R237" s="240">
        <f t="shared" si="68"/>
        <v>0</v>
      </c>
      <c r="S237" s="251">
        <f t="shared" si="68"/>
        <v>0</v>
      </c>
    </row>
    <row r="238" spans="1:19" s="44" customFormat="1" ht="21" customHeight="1">
      <c r="A238" s="93"/>
      <c r="B238" s="398" t="s">
        <v>899</v>
      </c>
      <c r="C238" s="30" t="s">
        <v>195</v>
      </c>
      <c r="D238" s="394">
        <v>201928</v>
      </c>
      <c r="E238" s="399">
        <v>100031</v>
      </c>
      <c r="F238" s="414">
        <f t="shared" si="66"/>
        <v>0.495379541222614</v>
      </c>
      <c r="G238" s="400">
        <f t="shared" si="64"/>
        <v>0.004716102565391813</v>
      </c>
      <c r="H238" s="245">
        <f t="shared" si="46"/>
        <v>100031</v>
      </c>
      <c r="I238" s="399"/>
      <c r="J238" s="399"/>
      <c r="K238" s="399">
        <f>H238</f>
        <v>100031</v>
      </c>
      <c r="L238" s="399"/>
      <c r="M238" s="399"/>
      <c r="N238" s="399"/>
      <c r="O238" s="399"/>
      <c r="P238" s="399"/>
      <c r="Q238" s="517"/>
      <c r="R238" s="517"/>
      <c r="S238" s="524"/>
    </row>
    <row r="239" spans="1:19" s="44" customFormat="1" ht="17.25" customHeight="1">
      <c r="A239" s="93"/>
      <c r="B239" s="35" t="s">
        <v>678</v>
      </c>
      <c r="C239" s="30" t="s">
        <v>444</v>
      </c>
      <c r="D239" s="76">
        <v>403352</v>
      </c>
      <c r="E239" s="239">
        <v>186674.77</v>
      </c>
      <c r="F239" s="324">
        <f t="shared" si="66"/>
        <v>0.46280858902397903</v>
      </c>
      <c r="G239" s="334">
        <f t="shared" si="64"/>
        <v>0.008801045292868476</v>
      </c>
      <c r="H239" s="245">
        <f t="shared" si="46"/>
        <v>186674.77</v>
      </c>
      <c r="I239" s="239">
        <f>H239</f>
        <v>186674.77</v>
      </c>
      <c r="J239" s="242"/>
      <c r="K239" s="243"/>
      <c r="L239" s="243"/>
      <c r="M239" s="243"/>
      <c r="N239" s="245"/>
      <c r="O239" s="245"/>
      <c r="P239" s="521"/>
      <c r="Q239" s="517"/>
      <c r="R239" s="517"/>
      <c r="S239" s="524"/>
    </row>
    <row r="240" spans="1:19" s="44" customFormat="1" ht="17.25" customHeight="1">
      <c r="A240" s="93"/>
      <c r="B240" s="35" t="s">
        <v>681</v>
      </c>
      <c r="C240" s="30" t="s">
        <v>682</v>
      </c>
      <c r="D240" s="76">
        <v>30657</v>
      </c>
      <c r="E240" s="239">
        <v>30656.41</v>
      </c>
      <c r="F240" s="324">
        <f t="shared" si="66"/>
        <v>0.9999807548031444</v>
      </c>
      <c r="G240" s="334">
        <f t="shared" si="64"/>
        <v>0.001445339683165251</v>
      </c>
      <c r="H240" s="245">
        <f t="shared" si="46"/>
        <v>30656.41</v>
      </c>
      <c r="I240" s="239">
        <f>H240</f>
        <v>30656.41</v>
      </c>
      <c r="J240" s="242"/>
      <c r="K240" s="243"/>
      <c r="L240" s="243"/>
      <c r="M240" s="243"/>
      <c r="N240" s="245"/>
      <c r="O240" s="245"/>
      <c r="P240" s="521"/>
      <c r="Q240" s="517"/>
      <c r="R240" s="517"/>
      <c r="S240" s="524"/>
    </row>
    <row r="241" spans="1:19" s="44" customFormat="1" ht="15.75" customHeight="1">
      <c r="A241" s="93"/>
      <c r="B241" s="95" t="s">
        <v>762</v>
      </c>
      <c r="C241" s="30" t="s">
        <v>708</v>
      </c>
      <c r="D241" s="76">
        <v>74146</v>
      </c>
      <c r="E241" s="239">
        <v>33305.48</v>
      </c>
      <c r="F241" s="324">
        <f t="shared" si="66"/>
        <v>0.44918781862811213</v>
      </c>
      <c r="G241" s="334">
        <f t="shared" si="64"/>
        <v>0.0015702338242105521</v>
      </c>
      <c r="H241" s="245">
        <f t="shared" si="46"/>
        <v>33305.48</v>
      </c>
      <c r="I241" s="239">
        <f>H241</f>
        <v>33305.48</v>
      </c>
      <c r="J241" s="242"/>
      <c r="K241" s="243"/>
      <c r="L241" s="243"/>
      <c r="M241" s="243"/>
      <c r="N241" s="245"/>
      <c r="O241" s="245"/>
      <c r="P241" s="521"/>
      <c r="Q241" s="517"/>
      <c r="R241" s="517"/>
      <c r="S241" s="524"/>
    </row>
    <row r="242" spans="1:19" s="44" customFormat="1" ht="14.25" customHeight="1">
      <c r="A242" s="93"/>
      <c r="B242" s="95" t="s">
        <v>683</v>
      </c>
      <c r="C242" s="30" t="s">
        <v>684</v>
      </c>
      <c r="D242" s="76">
        <v>11750</v>
      </c>
      <c r="E242" s="239">
        <v>5258.04</v>
      </c>
      <c r="F242" s="324">
        <f t="shared" si="66"/>
        <v>0.4474927659574468</v>
      </c>
      <c r="G242" s="334">
        <f t="shared" si="64"/>
        <v>0.0002478977110389056</v>
      </c>
      <c r="H242" s="245">
        <f t="shared" si="46"/>
        <v>5258.04</v>
      </c>
      <c r="I242" s="239">
        <f>H242</f>
        <v>5258.04</v>
      </c>
      <c r="J242" s="242"/>
      <c r="K242" s="243"/>
      <c r="L242" s="243"/>
      <c r="M242" s="243"/>
      <c r="N242" s="245"/>
      <c r="O242" s="245"/>
      <c r="P242" s="521"/>
      <c r="Q242" s="517"/>
      <c r="R242" s="517"/>
      <c r="S242" s="524"/>
    </row>
    <row r="243" spans="1:19" s="44" customFormat="1" ht="14.25" customHeight="1">
      <c r="A243" s="93"/>
      <c r="B243" s="35" t="s">
        <v>685</v>
      </c>
      <c r="C243" s="31" t="s">
        <v>999</v>
      </c>
      <c r="D243" s="76">
        <v>9353</v>
      </c>
      <c r="E243" s="239">
        <v>1840.09</v>
      </c>
      <c r="F243" s="324">
        <f t="shared" si="66"/>
        <v>0.19673794504437078</v>
      </c>
      <c r="G243" s="334">
        <f t="shared" si="64"/>
        <v>8.675363806771722E-05</v>
      </c>
      <c r="H243" s="245">
        <f aca="true" t="shared" si="69" ref="H243:H297">E243</f>
        <v>1840.09</v>
      </c>
      <c r="I243" s="239"/>
      <c r="J243" s="242">
        <f>H243</f>
        <v>1840.09</v>
      </c>
      <c r="K243" s="243"/>
      <c r="L243" s="243"/>
      <c r="M243" s="243"/>
      <c r="N243" s="245"/>
      <c r="O243" s="245"/>
      <c r="P243" s="521"/>
      <c r="Q243" s="517"/>
      <c r="R243" s="517"/>
      <c r="S243" s="524"/>
    </row>
    <row r="244" spans="1:19" s="44" customFormat="1" ht="14.25" customHeight="1">
      <c r="A244" s="93"/>
      <c r="B244" s="35" t="s">
        <v>687</v>
      </c>
      <c r="C244" s="31" t="s">
        <v>867</v>
      </c>
      <c r="D244" s="76">
        <v>2788</v>
      </c>
      <c r="E244" s="239">
        <v>0</v>
      </c>
      <c r="F244" s="324">
        <f t="shared" si="66"/>
        <v>0</v>
      </c>
      <c r="G244" s="334">
        <f t="shared" si="64"/>
        <v>0</v>
      </c>
      <c r="H244" s="245">
        <f t="shared" si="69"/>
        <v>0</v>
      </c>
      <c r="I244" s="239"/>
      <c r="J244" s="242">
        <f aca="true" t="shared" si="70" ref="J244:J250">H244</f>
        <v>0</v>
      </c>
      <c r="K244" s="243"/>
      <c r="L244" s="243"/>
      <c r="M244" s="243"/>
      <c r="N244" s="245"/>
      <c r="O244" s="245"/>
      <c r="P244" s="521"/>
      <c r="Q244" s="517"/>
      <c r="R244" s="517"/>
      <c r="S244" s="524"/>
    </row>
    <row r="245" spans="1:19" s="44" customFormat="1" ht="14.25" customHeight="1">
      <c r="A245" s="93"/>
      <c r="B245" s="35" t="s">
        <v>855</v>
      </c>
      <c r="C245" s="30" t="s">
        <v>856</v>
      </c>
      <c r="D245" s="76">
        <v>1515</v>
      </c>
      <c r="E245" s="239">
        <v>550</v>
      </c>
      <c r="F245" s="324">
        <f t="shared" si="66"/>
        <v>0.36303630363036304</v>
      </c>
      <c r="G245" s="334">
        <f t="shared" si="64"/>
        <v>2.5930525646704492E-05</v>
      </c>
      <c r="H245" s="245">
        <f t="shared" si="69"/>
        <v>550</v>
      </c>
      <c r="I245" s="239"/>
      <c r="J245" s="242">
        <f t="shared" si="70"/>
        <v>550</v>
      </c>
      <c r="K245" s="243"/>
      <c r="L245" s="243"/>
      <c r="M245" s="243"/>
      <c r="N245" s="245"/>
      <c r="O245" s="245"/>
      <c r="P245" s="521"/>
      <c r="Q245" s="517"/>
      <c r="R245" s="517"/>
      <c r="S245" s="524"/>
    </row>
    <row r="246" spans="1:19" s="44" customFormat="1" ht="15" customHeight="1">
      <c r="A246" s="93"/>
      <c r="B246" s="35" t="s">
        <v>690</v>
      </c>
      <c r="C246" s="31" t="s">
        <v>869</v>
      </c>
      <c r="D246" s="76">
        <v>2390</v>
      </c>
      <c r="E246" s="239">
        <v>1838.32</v>
      </c>
      <c r="F246" s="324">
        <f t="shared" si="66"/>
        <v>0.7691715481171548</v>
      </c>
      <c r="G246" s="334">
        <f t="shared" si="64"/>
        <v>8.66701889215451E-05</v>
      </c>
      <c r="H246" s="245">
        <f t="shared" si="69"/>
        <v>1838.32</v>
      </c>
      <c r="I246" s="239"/>
      <c r="J246" s="242">
        <f t="shared" si="70"/>
        <v>1838.32</v>
      </c>
      <c r="K246" s="243"/>
      <c r="L246" s="243"/>
      <c r="M246" s="243"/>
      <c r="N246" s="245"/>
      <c r="O246" s="245"/>
      <c r="P246" s="521"/>
      <c r="Q246" s="517"/>
      <c r="R246" s="517"/>
      <c r="S246" s="524"/>
    </row>
    <row r="247" spans="1:19" s="44" customFormat="1" ht="15" customHeight="1">
      <c r="A247" s="93"/>
      <c r="B247" s="35" t="s">
        <v>368</v>
      </c>
      <c r="C247" s="31" t="s">
        <v>369</v>
      </c>
      <c r="D247" s="76">
        <v>520</v>
      </c>
      <c r="E247" s="239">
        <v>124.96</v>
      </c>
      <c r="F247" s="324">
        <f t="shared" si="66"/>
        <v>0.2403076923076923</v>
      </c>
      <c r="G247" s="334">
        <f t="shared" si="64"/>
        <v>5.89141542693126E-06</v>
      </c>
      <c r="H247" s="245">
        <f t="shared" si="69"/>
        <v>124.96</v>
      </c>
      <c r="I247" s="239"/>
      <c r="J247" s="242">
        <f t="shared" si="70"/>
        <v>124.96</v>
      </c>
      <c r="K247" s="243"/>
      <c r="L247" s="243"/>
      <c r="M247" s="243"/>
      <c r="N247" s="245"/>
      <c r="O247" s="245"/>
      <c r="P247" s="521"/>
      <c r="Q247" s="517"/>
      <c r="R247" s="517"/>
      <c r="S247" s="524"/>
    </row>
    <row r="248" spans="1:19" s="44" customFormat="1" ht="21" customHeight="1">
      <c r="A248" s="93"/>
      <c r="B248" s="35" t="s">
        <v>1002</v>
      </c>
      <c r="C248" s="30" t="s">
        <v>1006</v>
      </c>
      <c r="D248" s="76">
        <v>676</v>
      </c>
      <c r="E248" s="239">
        <v>652.94</v>
      </c>
      <c r="F248" s="324">
        <f t="shared" si="66"/>
        <v>0.9658875739644971</v>
      </c>
      <c r="G248" s="334">
        <f t="shared" si="64"/>
        <v>3.078377711956224E-05</v>
      </c>
      <c r="H248" s="245">
        <f t="shared" si="69"/>
        <v>652.94</v>
      </c>
      <c r="I248" s="239"/>
      <c r="J248" s="242">
        <f t="shared" si="70"/>
        <v>652.94</v>
      </c>
      <c r="K248" s="243"/>
      <c r="L248" s="243"/>
      <c r="M248" s="243"/>
      <c r="N248" s="245"/>
      <c r="O248" s="245"/>
      <c r="P248" s="521"/>
      <c r="Q248" s="517"/>
      <c r="R248" s="517"/>
      <c r="S248" s="524"/>
    </row>
    <row r="249" spans="1:19" s="44" customFormat="1" ht="15.75" customHeight="1">
      <c r="A249" s="93"/>
      <c r="B249" s="35" t="s">
        <v>696</v>
      </c>
      <c r="C249" s="31" t="s">
        <v>697</v>
      </c>
      <c r="D249" s="76">
        <v>25160</v>
      </c>
      <c r="E249" s="239">
        <v>18870</v>
      </c>
      <c r="F249" s="324">
        <f t="shared" si="66"/>
        <v>0.75</v>
      </c>
      <c r="G249" s="334">
        <f t="shared" si="64"/>
        <v>0.0008896527617332977</v>
      </c>
      <c r="H249" s="245">
        <f t="shared" si="69"/>
        <v>18870</v>
      </c>
      <c r="I249" s="239"/>
      <c r="J249" s="242">
        <f t="shared" si="70"/>
        <v>18870</v>
      </c>
      <c r="K249" s="243"/>
      <c r="L249" s="243"/>
      <c r="M249" s="243"/>
      <c r="N249" s="245"/>
      <c r="O249" s="245"/>
      <c r="P249" s="521"/>
      <c r="Q249" s="517"/>
      <c r="R249" s="517"/>
      <c r="S249" s="524"/>
    </row>
    <row r="250" spans="1:19" s="44" customFormat="1" ht="21" customHeight="1">
      <c r="A250" s="93"/>
      <c r="B250" s="35" t="s">
        <v>1004</v>
      </c>
      <c r="C250" s="30" t="s">
        <v>1007</v>
      </c>
      <c r="D250" s="76">
        <v>2000</v>
      </c>
      <c r="E250" s="239">
        <v>1000</v>
      </c>
      <c r="F250" s="324">
        <f t="shared" si="66"/>
        <v>0.5</v>
      </c>
      <c r="G250" s="334">
        <f t="shared" si="64"/>
        <v>4.714641026673544E-05</v>
      </c>
      <c r="H250" s="245">
        <f t="shared" si="69"/>
        <v>1000</v>
      </c>
      <c r="I250" s="239"/>
      <c r="J250" s="242">
        <f t="shared" si="70"/>
        <v>1000</v>
      </c>
      <c r="K250" s="243"/>
      <c r="L250" s="243"/>
      <c r="M250" s="243"/>
      <c r="N250" s="245"/>
      <c r="O250" s="245"/>
      <c r="P250" s="521"/>
      <c r="Q250" s="517"/>
      <c r="R250" s="517"/>
      <c r="S250" s="524"/>
    </row>
    <row r="251" spans="1:19" s="44" customFormat="1" ht="18" customHeight="1">
      <c r="A251" s="90" t="s">
        <v>903</v>
      </c>
      <c r="B251" s="91"/>
      <c r="C251" s="70" t="s">
        <v>904</v>
      </c>
      <c r="D251" s="173">
        <f>SUM(D252:D273)</f>
        <v>2664900</v>
      </c>
      <c r="E251" s="237">
        <f>SUM(E252:E273)</f>
        <v>1435518.16</v>
      </c>
      <c r="F251" s="353">
        <f t="shared" si="66"/>
        <v>0.5386761829712184</v>
      </c>
      <c r="G251" s="353">
        <f t="shared" si="64"/>
        <v>0.06767952811670917</v>
      </c>
      <c r="H251" s="240">
        <f t="shared" si="69"/>
        <v>1435518.16</v>
      </c>
      <c r="I251" s="240">
        <f aca="true" t="shared" si="71" ref="I251:S251">SUM(I252:I273)</f>
        <v>1069892.39</v>
      </c>
      <c r="J251" s="240">
        <f t="shared" si="71"/>
        <v>192610.77000000002</v>
      </c>
      <c r="K251" s="240">
        <f t="shared" si="71"/>
        <v>173015</v>
      </c>
      <c r="L251" s="240">
        <f t="shared" si="71"/>
        <v>0</v>
      </c>
      <c r="M251" s="240">
        <f t="shared" si="71"/>
        <v>0</v>
      </c>
      <c r="N251" s="240">
        <f t="shared" si="71"/>
        <v>0</v>
      </c>
      <c r="O251" s="240">
        <f t="shared" si="71"/>
        <v>0</v>
      </c>
      <c r="P251" s="240">
        <f t="shared" si="71"/>
        <v>0</v>
      </c>
      <c r="Q251" s="240">
        <f t="shared" si="71"/>
        <v>0</v>
      </c>
      <c r="R251" s="240">
        <f t="shared" si="71"/>
        <v>0</v>
      </c>
      <c r="S251" s="251">
        <f t="shared" si="71"/>
        <v>0</v>
      </c>
    </row>
    <row r="252" spans="1:19" s="44" customFormat="1" ht="23.25" customHeight="1">
      <c r="A252" s="356"/>
      <c r="B252" s="35" t="s">
        <v>899</v>
      </c>
      <c r="C252" s="30" t="s">
        <v>195</v>
      </c>
      <c r="D252" s="354">
        <v>263435</v>
      </c>
      <c r="E252" s="242">
        <v>173015</v>
      </c>
      <c r="F252" s="324">
        <f t="shared" si="66"/>
        <v>0.6567654260064153</v>
      </c>
      <c r="G252" s="334">
        <f t="shared" si="64"/>
        <v>0.008157036172299232</v>
      </c>
      <c r="H252" s="245">
        <f t="shared" si="69"/>
        <v>173015</v>
      </c>
      <c r="I252" s="392"/>
      <c r="J252" s="392"/>
      <c r="K252" s="242">
        <f>H252</f>
        <v>173015</v>
      </c>
      <c r="L252" s="242"/>
      <c r="M252" s="242"/>
      <c r="N252" s="392"/>
      <c r="O252" s="392"/>
      <c r="P252" s="392"/>
      <c r="Q252" s="517"/>
      <c r="R252" s="517"/>
      <c r="S252" s="524"/>
    </row>
    <row r="253" spans="1:19" s="69" customFormat="1" ht="15.75" customHeight="1">
      <c r="A253" s="87"/>
      <c r="B253" s="35" t="s">
        <v>439</v>
      </c>
      <c r="C253" s="66" t="s">
        <v>936</v>
      </c>
      <c r="D253" s="175">
        <v>2525</v>
      </c>
      <c r="E253" s="246">
        <v>0</v>
      </c>
      <c r="F253" s="324">
        <f t="shared" si="66"/>
        <v>0</v>
      </c>
      <c r="G253" s="334">
        <f t="shared" si="64"/>
        <v>0</v>
      </c>
      <c r="H253" s="245">
        <f t="shared" si="69"/>
        <v>0</v>
      </c>
      <c r="I253" s="246"/>
      <c r="J253" s="242"/>
      <c r="K253" s="243"/>
      <c r="L253" s="243">
        <f>H253</f>
        <v>0</v>
      </c>
      <c r="M253" s="243"/>
      <c r="N253" s="245"/>
      <c r="O253" s="245"/>
      <c r="P253" s="521"/>
      <c r="Q253" s="518"/>
      <c r="R253" s="518"/>
      <c r="S253" s="525"/>
    </row>
    <row r="254" spans="1:19" s="44" customFormat="1" ht="14.25" customHeight="1">
      <c r="A254" s="87"/>
      <c r="B254" s="35" t="s">
        <v>678</v>
      </c>
      <c r="C254" s="30" t="s">
        <v>639</v>
      </c>
      <c r="D254" s="76">
        <v>1540303</v>
      </c>
      <c r="E254" s="239">
        <v>790411.6</v>
      </c>
      <c r="F254" s="324">
        <f t="shared" si="66"/>
        <v>0.5131533211322707</v>
      </c>
      <c r="G254" s="334">
        <f aca="true" t="shared" si="72" ref="G254:G278">E254/$E$672</f>
        <v>0.03726506957318679</v>
      </c>
      <c r="H254" s="245">
        <f t="shared" si="69"/>
        <v>790411.6</v>
      </c>
      <c r="I254" s="239">
        <f>H254</f>
        <v>790411.6</v>
      </c>
      <c r="J254" s="242"/>
      <c r="K254" s="243"/>
      <c r="L254" s="243"/>
      <c r="M254" s="243"/>
      <c r="N254" s="245"/>
      <c r="O254" s="245"/>
      <c r="P254" s="521"/>
      <c r="Q254" s="517"/>
      <c r="R254" s="517"/>
      <c r="S254" s="524"/>
    </row>
    <row r="255" spans="1:19" s="44" customFormat="1" ht="14.25" customHeight="1">
      <c r="A255" s="87"/>
      <c r="B255" s="35" t="s">
        <v>681</v>
      </c>
      <c r="C255" s="30" t="s">
        <v>682</v>
      </c>
      <c r="D255" s="76">
        <v>122091</v>
      </c>
      <c r="E255" s="239">
        <v>122091.4</v>
      </c>
      <c r="F255" s="324">
        <f t="shared" si="66"/>
        <v>1.0000032762447681</v>
      </c>
      <c r="G255" s="334">
        <f t="shared" si="72"/>
        <v>0.005756171234440103</v>
      </c>
      <c r="H255" s="245">
        <f t="shared" si="69"/>
        <v>122091.4</v>
      </c>
      <c r="I255" s="239">
        <f>H255</f>
        <v>122091.4</v>
      </c>
      <c r="J255" s="242"/>
      <c r="K255" s="243"/>
      <c r="L255" s="243"/>
      <c r="M255" s="243"/>
      <c r="N255" s="245"/>
      <c r="O255" s="245"/>
      <c r="P255" s="521"/>
      <c r="Q255" s="517"/>
      <c r="R255" s="517"/>
      <c r="S255" s="524"/>
    </row>
    <row r="256" spans="1:19" s="44" customFormat="1" ht="15" customHeight="1">
      <c r="A256" s="87"/>
      <c r="B256" s="95" t="s">
        <v>762</v>
      </c>
      <c r="C256" s="30" t="s">
        <v>849</v>
      </c>
      <c r="D256" s="76">
        <v>246044</v>
      </c>
      <c r="E256" s="239">
        <v>135458.58</v>
      </c>
      <c r="F256" s="324">
        <f t="shared" si="66"/>
        <v>0.5505461624750044</v>
      </c>
      <c r="G256" s="334">
        <f t="shared" si="72"/>
        <v>0.006386385786829403</v>
      </c>
      <c r="H256" s="245">
        <f t="shared" si="69"/>
        <v>135458.58</v>
      </c>
      <c r="I256" s="239">
        <f>H256</f>
        <v>135458.58</v>
      </c>
      <c r="J256" s="242"/>
      <c r="K256" s="243"/>
      <c r="L256" s="243"/>
      <c r="M256" s="243"/>
      <c r="N256" s="245"/>
      <c r="O256" s="245"/>
      <c r="P256" s="521"/>
      <c r="Q256" s="517"/>
      <c r="R256" s="517"/>
      <c r="S256" s="524"/>
    </row>
    <row r="257" spans="1:19" s="44" customFormat="1" ht="15" customHeight="1">
      <c r="A257" s="87"/>
      <c r="B257" s="95" t="s">
        <v>683</v>
      </c>
      <c r="C257" s="30" t="s">
        <v>684</v>
      </c>
      <c r="D257" s="76">
        <v>39915</v>
      </c>
      <c r="E257" s="239">
        <v>21930.81</v>
      </c>
      <c r="F257" s="324">
        <f t="shared" si="66"/>
        <v>0.5494378053363398</v>
      </c>
      <c r="G257" s="334">
        <f t="shared" si="72"/>
        <v>0.0010339589657418244</v>
      </c>
      <c r="H257" s="245">
        <f t="shared" si="69"/>
        <v>21930.81</v>
      </c>
      <c r="I257" s="239">
        <f>H257</f>
        <v>21930.81</v>
      </c>
      <c r="J257" s="242"/>
      <c r="K257" s="243"/>
      <c r="L257" s="243"/>
      <c r="M257" s="243"/>
      <c r="N257" s="245"/>
      <c r="O257" s="245"/>
      <c r="P257" s="521"/>
      <c r="Q257" s="517"/>
      <c r="R257" s="517"/>
      <c r="S257" s="524"/>
    </row>
    <row r="258" spans="1:19" s="44" customFormat="1" ht="14.25" customHeight="1">
      <c r="A258" s="87"/>
      <c r="B258" s="35" t="s">
        <v>905</v>
      </c>
      <c r="C258" s="31" t="s">
        <v>1000</v>
      </c>
      <c r="D258" s="76">
        <v>14400</v>
      </c>
      <c r="E258" s="239">
        <v>1877</v>
      </c>
      <c r="F258" s="324">
        <f t="shared" si="66"/>
        <v>0.13034722222222223</v>
      </c>
      <c r="G258" s="334">
        <f t="shared" si="72"/>
        <v>8.849381207066242E-05</v>
      </c>
      <c r="H258" s="245">
        <f t="shared" si="69"/>
        <v>1877</v>
      </c>
      <c r="I258" s="239"/>
      <c r="J258" s="242">
        <f>H258</f>
        <v>1877</v>
      </c>
      <c r="K258" s="243"/>
      <c r="L258" s="243"/>
      <c r="M258" s="243"/>
      <c r="N258" s="245"/>
      <c r="O258" s="245"/>
      <c r="P258" s="521"/>
      <c r="Q258" s="517"/>
      <c r="R258" s="517"/>
      <c r="S258" s="524"/>
    </row>
    <row r="259" spans="1:19" s="44" customFormat="1" ht="15" customHeight="1">
      <c r="A259" s="87"/>
      <c r="B259" s="34">
        <v>4210</v>
      </c>
      <c r="C259" s="31" t="s">
        <v>999</v>
      </c>
      <c r="D259" s="76">
        <v>119114</v>
      </c>
      <c r="E259" s="239">
        <v>51112.89</v>
      </c>
      <c r="F259" s="324">
        <f t="shared" si="66"/>
        <v>0.42910900481891295</v>
      </c>
      <c r="G259" s="334">
        <f t="shared" si="72"/>
        <v>0.0024097892818585195</v>
      </c>
      <c r="H259" s="245">
        <f t="shared" si="69"/>
        <v>51112.89</v>
      </c>
      <c r="I259" s="239"/>
      <c r="J259" s="242">
        <f aca="true" t="shared" si="73" ref="J259:J273">H259</f>
        <v>51112.89</v>
      </c>
      <c r="K259" s="243"/>
      <c r="L259" s="243"/>
      <c r="M259" s="243"/>
      <c r="N259" s="245"/>
      <c r="O259" s="245"/>
      <c r="P259" s="521"/>
      <c r="Q259" s="517"/>
      <c r="R259" s="517"/>
      <c r="S259" s="524"/>
    </row>
    <row r="260" spans="1:19" s="44" customFormat="1" ht="15" customHeight="1">
      <c r="A260" s="87"/>
      <c r="B260" s="34">
        <v>4240</v>
      </c>
      <c r="C260" s="31" t="s">
        <v>1001</v>
      </c>
      <c r="D260" s="76">
        <v>4040</v>
      </c>
      <c r="E260" s="239">
        <v>3940</v>
      </c>
      <c r="F260" s="324">
        <f t="shared" si="66"/>
        <v>0.9752475247524752</v>
      </c>
      <c r="G260" s="334">
        <f t="shared" si="72"/>
        <v>0.00018575685645093765</v>
      </c>
      <c r="H260" s="245">
        <f t="shared" si="69"/>
        <v>3940</v>
      </c>
      <c r="I260" s="239"/>
      <c r="J260" s="242">
        <f t="shared" si="73"/>
        <v>3940</v>
      </c>
      <c r="K260" s="243"/>
      <c r="L260" s="243"/>
      <c r="M260" s="243"/>
      <c r="N260" s="245"/>
      <c r="O260" s="245"/>
      <c r="P260" s="521"/>
      <c r="Q260" s="517"/>
      <c r="R260" s="517"/>
      <c r="S260" s="524"/>
    </row>
    <row r="261" spans="1:19" s="44" customFormat="1" ht="13.5" customHeight="1">
      <c r="A261" s="87"/>
      <c r="B261" s="35" t="s">
        <v>687</v>
      </c>
      <c r="C261" s="31" t="s">
        <v>867</v>
      </c>
      <c r="D261" s="76">
        <v>59283</v>
      </c>
      <c r="E261" s="239">
        <v>37291.41</v>
      </c>
      <c r="F261" s="324">
        <f t="shared" si="66"/>
        <v>0.6290405343859117</v>
      </c>
      <c r="G261" s="334">
        <f t="shared" si="72"/>
        <v>0.001758156115285041</v>
      </c>
      <c r="H261" s="245">
        <f t="shared" si="69"/>
        <v>37291.41</v>
      </c>
      <c r="I261" s="239"/>
      <c r="J261" s="242">
        <f t="shared" si="73"/>
        <v>37291.41</v>
      </c>
      <c r="K261" s="243"/>
      <c r="L261" s="243"/>
      <c r="M261" s="243"/>
      <c r="N261" s="245"/>
      <c r="O261" s="245"/>
      <c r="P261" s="521"/>
      <c r="Q261" s="517"/>
      <c r="R261" s="517"/>
      <c r="S261" s="524"/>
    </row>
    <row r="262" spans="1:19" s="44" customFormat="1" ht="13.5" customHeight="1">
      <c r="A262" s="87"/>
      <c r="B262" s="35" t="s">
        <v>688</v>
      </c>
      <c r="C262" s="31" t="s">
        <v>689</v>
      </c>
      <c r="D262" s="76">
        <v>102333</v>
      </c>
      <c r="E262" s="239">
        <v>0</v>
      </c>
      <c r="F262" s="324">
        <f t="shared" si="66"/>
        <v>0</v>
      </c>
      <c r="G262" s="334">
        <f t="shared" si="72"/>
        <v>0</v>
      </c>
      <c r="H262" s="245">
        <f t="shared" si="69"/>
        <v>0</v>
      </c>
      <c r="I262" s="239"/>
      <c r="J262" s="242">
        <f t="shared" si="73"/>
        <v>0</v>
      </c>
      <c r="K262" s="243"/>
      <c r="L262" s="243"/>
      <c r="M262" s="243"/>
      <c r="N262" s="245"/>
      <c r="O262" s="245"/>
      <c r="P262" s="521"/>
      <c r="Q262" s="517"/>
      <c r="R262" s="517"/>
      <c r="S262" s="524"/>
    </row>
    <row r="263" spans="1:19" s="44" customFormat="1" ht="15" customHeight="1">
      <c r="A263" s="87"/>
      <c r="B263" s="35" t="s">
        <v>855</v>
      </c>
      <c r="C263" s="31" t="s">
        <v>856</v>
      </c>
      <c r="D263" s="76">
        <v>2775</v>
      </c>
      <c r="E263" s="239">
        <v>2588</v>
      </c>
      <c r="F263" s="324">
        <f t="shared" si="66"/>
        <v>0.9326126126126126</v>
      </c>
      <c r="G263" s="334">
        <f t="shared" si="72"/>
        <v>0.00012201490977031132</v>
      </c>
      <c r="H263" s="245">
        <f t="shared" si="69"/>
        <v>2588</v>
      </c>
      <c r="I263" s="239"/>
      <c r="J263" s="242">
        <f t="shared" si="73"/>
        <v>2588</v>
      </c>
      <c r="K263" s="243"/>
      <c r="L263" s="243"/>
      <c r="M263" s="243"/>
      <c r="N263" s="245"/>
      <c r="O263" s="245"/>
      <c r="P263" s="521"/>
      <c r="Q263" s="517"/>
      <c r="R263" s="517"/>
      <c r="S263" s="524"/>
    </row>
    <row r="264" spans="1:19" s="44" customFormat="1" ht="14.25" customHeight="1">
      <c r="A264" s="87"/>
      <c r="B264" s="35" t="s">
        <v>690</v>
      </c>
      <c r="C264" s="31" t="s">
        <v>869</v>
      </c>
      <c r="D264" s="76">
        <v>24889</v>
      </c>
      <c r="E264" s="239">
        <v>9503.36</v>
      </c>
      <c r="F264" s="324">
        <f t="shared" si="66"/>
        <v>0.3818297239744466</v>
      </c>
      <c r="G264" s="334">
        <f t="shared" si="72"/>
        <v>0.00044804930947248296</v>
      </c>
      <c r="H264" s="245">
        <f t="shared" si="69"/>
        <v>9503.36</v>
      </c>
      <c r="I264" s="239"/>
      <c r="J264" s="242">
        <f t="shared" si="73"/>
        <v>9503.36</v>
      </c>
      <c r="K264" s="243"/>
      <c r="L264" s="243"/>
      <c r="M264" s="243"/>
      <c r="N264" s="245"/>
      <c r="O264" s="245"/>
      <c r="P264" s="521"/>
      <c r="Q264" s="517"/>
      <c r="R264" s="517"/>
      <c r="S264" s="524"/>
    </row>
    <row r="265" spans="1:19" s="44" customFormat="1" ht="14.25" customHeight="1">
      <c r="A265" s="87"/>
      <c r="B265" s="35" t="s">
        <v>368</v>
      </c>
      <c r="C265" s="31" t="s">
        <v>369</v>
      </c>
      <c r="D265" s="76">
        <v>3131</v>
      </c>
      <c r="E265" s="239">
        <v>1547.78</v>
      </c>
      <c r="F265" s="324">
        <f t="shared" si="66"/>
        <v>0.49434046630469497</v>
      </c>
      <c r="G265" s="334">
        <f t="shared" si="72"/>
        <v>7.297227088264778E-05</v>
      </c>
      <c r="H265" s="245">
        <f t="shared" si="69"/>
        <v>1547.78</v>
      </c>
      <c r="I265" s="239"/>
      <c r="J265" s="242">
        <f t="shared" si="73"/>
        <v>1547.78</v>
      </c>
      <c r="K265" s="243"/>
      <c r="L265" s="243"/>
      <c r="M265" s="243"/>
      <c r="N265" s="245"/>
      <c r="O265" s="245"/>
      <c r="P265" s="521"/>
      <c r="Q265" s="517"/>
      <c r="R265" s="517"/>
      <c r="S265" s="524"/>
    </row>
    <row r="266" spans="1:19" s="44" customFormat="1" ht="20.25" customHeight="1">
      <c r="A266" s="87"/>
      <c r="B266" s="35" t="s">
        <v>1002</v>
      </c>
      <c r="C266" s="30" t="s">
        <v>1006</v>
      </c>
      <c r="D266" s="76">
        <v>3990</v>
      </c>
      <c r="E266" s="239">
        <v>981.22</v>
      </c>
      <c r="F266" s="324">
        <f t="shared" si="66"/>
        <v>0.24591979949874687</v>
      </c>
      <c r="G266" s="334">
        <f t="shared" si="72"/>
        <v>4.626100068192615E-05</v>
      </c>
      <c r="H266" s="245">
        <f t="shared" si="69"/>
        <v>981.22</v>
      </c>
      <c r="I266" s="239"/>
      <c r="J266" s="242">
        <f t="shared" si="73"/>
        <v>981.22</v>
      </c>
      <c r="K266" s="243"/>
      <c r="L266" s="243"/>
      <c r="M266" s="243"/>
      <c r="N266" s="245"/>
      <c r="O266" s="245"/>
      <c r="P266" s="521"/>
      <c r="Q266" s="517"/>
      <c r="R266" s="517"/>
      <c r="S266" s="524"/>
    </row>
    <row r="267" spans="1:19" s="44" customFormat="1" ht="14.25" customHeight="1">
      <c r="A267" s="87"/>
      <c r="B267" s="35" t="s">
        <v>692</v>
      </c>
      <c r="C267" s="31" t="s">
        <v>693</v>
      </c>
      <c r="D267" s="76">
        <v>3030</v>
      </c>
      <c r="E267" s="239">
        <v>1043.63</v>
      </c>
      <c r="F267" s="324">
        <f t="shared" si="66"/>
        <v>0.3444323432343235</v>
      </c>
      <c r="G267" s="334">
        <f t="shared" si="72"/>
        <v>4.920340814667311E-05</v>
      </c>
      <c r="H267" s="245">
        <f t="shared" si="69"/>
        <v>1043.63</v>
      </c>
      <c r="I267" s="239"/>
      <c r="J267" s="242">
        <f t="shared" si="73"/>
        <v>1043.63</v>
      </c>
      <c r="K267" s="243"/>
      <c r="L267" s="243"/>
      <c r="M267" s="243"/>
      <c r="N267" s="245"/>
      <c r="O267" s="245"/>
      <c r="P267" s="521"/>
      <c r="Q267" s="517"/>
      <c r="R267" s="517"/>
      <c r="S267" s="524"/>
    </row>
    <row r="268" spans="1:19" s="44" customFormat="1" ht="14.25" customHeight="1">
      <c r="A268" s="87"/>
      <c r="B268" s="35" t="s">
        <v>696</v>
      </c>
      <c r="C268" s="31" t="s">
        <v>697</v>
      </c>
      <c r="D268" s="76">
        <v>93910</v>
      </c>
      <c r="E268" s="239">
        <v>70440</v>
      </c>
      <c r="F268" s="324">
        <f t="shared" si="66"/>
        <v>0.7500798636992866</v>
      </c>
      <c r="G268" s="334">
        <f t="shared" si="72"/>
        <v>0.0033209931391888444</v>
      </c>
      <c r="H268" s="245">
        <f t="shared" si="69"/>
        <v>70440</v>
      </c>
      <c r="I268" s="239"/>
      <c r="J268" s="242">
        <f t="shared" si="73"/>
        <v>70440</v>
      </c>
      <c r="K268" s="243"/>
      <c r="L268" s="243"/>
      <c r="M268" s="243"/>
      <c r="N268" s="245"/>
      <c r="O268" s="245"/>
      <c r="P268" s="521"/>
      <c r="Q268" s="517"/>
      <c r="R268" s="517"/>
      <c r="S268" s="524"/>
    </row>
    <row r="269" spans="1:19" s="44" customFormat="1" ht="14.25" customHeight="1">
      <c r="A269" s="87"/>
      <c r="B269" s="35" t="s">
        <v>748</v>
      </c>
      <c r="C269" s="31" t="s">
        <v>749</v>
      </c>
      <c r="D269" s="76">
        <v>758</v>
      </c>
      <c r="E269" s="239">
        <v>361.5</v>
      </c>
      <c r="F269" s="324">
        <f t="shared" si="66"/>
        <v>0.47691292875989444</v>
      </c>
      <c r="G269" s="334">
        <f t="shared" si="72"/>
        <v>1.704342731142486E-05</v>
      </c>
      <c r="H269" s="245">
        <f t="shared" si="69"/>
        <v>361.5</v>
      </c>
      <c r="I269" s="239"/>
      <c r="J269" s="242">
        <f t="shared" si="73"/>
        <v>361.5</v>
      </c>
      <c r="K269" s="243"/>
      <c r="L269" s="243"/>
      <c r="M269" s="243"/>
      <c r="N269" s="245"/>
      <c r="O269" s="245"/>
      <c r="P269" s="521"/>
      <c r="Q269" s="517"/>
      <c r="R269" s="517"/>
      <c r="S269" s="524"/>
    </row>
    <row r="270" spans="1:19" s="44" customFormat="1" ht="20.25" customHeight="1">
      <c r="A270" s="87"/>
      <c r="B270" s="35" t="s">
        <v>872</v>
      </c>
      <c r="C270" s="30" t="s">
        <v>1023</v>
      </c>
      <c r="D270" s="76">
        <v>6565</v>
      </c>
      <c r="E270" s="239">
        <v>4648</v>
      </c>
      <c r="F270" s="324">
        <f t="shared" si="66"/>
        <v>0.707996953541508</v>
      </c>
      <c r="G270" s="334">
        <f t="shared" si="72"/>
        <v>0.00021913651491978635</v>
      </c>
      <c r="H270" s="245">
        <f t="shared" si="69"/>
        <v>4648</v>
      </c>
      <c r="I270" s="239"/>
      <c r="J270" s="242">
        <f t="shared" si="73"/>
        <v>4648</v>
      </c>
      <c r="K270" s="243"/>
      <c r="L270" s="243"/>
      <c r="M270" s="243"/>
      <c r="N270" s="245"/>
      <c r="O270" s="245"/>
      <c r="P270" s="521"/>
      <c r="Q270" s="517"/>
      <c r="R270" s="517"/>
      <c r="S270" s="524"/>
    </row>
    <row r="271" spans="1:19" s="44" customFormat="1" ht="21.75" customHeight="1">
      <c r="A271" s="87"/>
      <c r="B271" s="35" t="s">
        <v>1003</v>
      </c>
      <c r="C271" s="30" t="s">
        <v>520</v>
      </c>
      <c r="D271" s="76">
        <v>1515</v>
      </c>
      <c r="E271" s="239">
        <v>418.63</v>
      </c>
      <c r="F271" s="324">
        <f t="shared" si="66"/>
        <v>0.2763234323432343</v>
      </c>
      <c r="G271" s="334">
        <f t="shared" si="72"/>
        <v>1.9736901729963456E-05</v>
      </c>
      <c r="H271" s="245">
        <f t="shared" si="69"/>
        <v>418.63</v>
      </c>
      <c r="I271" s="239"/>
      <c r="J271" s="242">
        <f t="shared" si="73"/>
        <v>418.63</v>
      </c>
      <c r="K271" s="243"/>
      <c r="L271" s="243"/>
      <c r="M271" s="243"/>
      <c r="N271" s="245"/>
      <c r="O271" s="245"/>
      <c r="P271" s="521"/>
      <c r="Q271" s="517"/>
      <c r="R271" s="517"/>
      <c r="S271" s="524"/>
    </row>
    <row r="272" spans="1:19" s="44" customFormat="1" ht="21.75" customHeight="1">
      <c r="A272" s="87"/>
      <c r="B272" s="35" t="s">
        <v>1004</v>
      </c>
      <c r="C272" s="30" t="s">
        <v>1007</v>
      </c>
      <c r="D272" s="76">
        <v>1212</v>
      </c>
      <c r="E272" s="239">
        <v>0</v>
      </c>
      <c r="F272" s="324">
        <f t="shared" si="66"/>
        <v>0</v>
      </c>
      <c r="G272" s="334">
        <f t="shared" si="72"/>
        <v>0</v>
      </c>
      <c r="H272" s="245">
        <f t="shared" si="69"/>
        <v>0</v>
      </c>
      <c r="I272" s="239"/>
      <c r="J272" s="242">
        <f t="shared" si="73"/>
        <v>0</v>
      </c>
      <c r="K272" s="243"/>
      <c r="L272" s="243"/>
      <c r="M272" s="243"/>
      <c r="N272" s="245"/>
      <c r="O272" s="245"/>
      <c r="P272" s="521"/>
      <c r="Q272" s="517"/>
      <c r="R272" s="517"/>
      <c r="S272" s="524"/>
    </row>
    <row r="273" spans="1:19" s="44" customFormat="1" ht="20.25" customHeight="1">
      <c r="A273" s="87"/>
      <c r="B273" s="35" t="s">
        <v>1005</v>
      </c>
      <c r="C273" s="30" t="s">
        <v>531</v>
      </c>
      <c r="D273" s="76">
        <v>9642</v>
      </c>
      <c r="E273" s="239">
        <v>6857.35</v>
      </c>
      <c r="F273" s="324">
        <f t="shared" si="66"/>
        <v>0.7111958099979258</v>
      </c>
      <c r="G273" s="334">
        <f t="shared" si="72"/>
        <v>0.0003232994364425983</v>
      </c>
      <c r="H273" s="245">
        <f t="shared" si="69"/>
        <v>6857.35</v>
      </c>
      <c r="I273" s="239"/>
      <c r="J273" s="242">
        <f t="shared" si="73"/>
        <v>6857.35</v>
      </c>
      <c r="K273" s="243"/>
      <c r="L273" s="243"/>
      <c r="M273" s="243"/>
      <c r="N273" s="245"/>
      <c r="O273" s="245"/>
      <c r="P273" s="521"/>
      <c r="Q273" s="517"/>
      <c r="R273" s="517"/>
      <c r="S273" s="524"/>
    </row>
    <row r="274" spans="1:19" s="44" customFormat="1" ht="17.25" customHeight="1">
      <c r="A274" s="147" t="s">
        <v>415</v>
      </c>
      <c r="B274" s="70"/>
      <c r="C274" s="70" t="s">
        <v>416</v>
      </c>
      <c r="D274" s="173">
        <f>SUM(D275:D279)</f>
        <v>583641</v>
      </c>
      <c r="E274" s="237">
        <f>SUM(E275:E279)</f>
        <v>322304.42</v>
      </c>
      <c r="F274" s="353">
        <f t="shared" si="66"/>
        <v>0.5522306006603374</v>
      </c>
      <c r="G274" s="353">
        <f t="shared" si="72"/>
        <v>0.015195496416102211</v>
      </c>
      <c r="H274" s="240">
        <f t="shared" si="69"/>
        <v>322304.42</v>
      </c>
      <c r="I274" s="240">
        <f>SUM(I275:I279)</f>
        <v>297515.42</v>
      </c>
      <c r="J274" s="240">
        <f>SUM(J275:J279)</f>
        <v>24789</v>
      </c>
      <c r="K274" s="240">
        <f>SUM(K275:K279)</f>
        <v>0</v>
      </c>
      <c r="L274" s="240">
        <f aca="true" t="shared" si="74" ref="L274:S274">SUM(L275:L279)</f>
        <v>0</v>
      </c>
      <c r="M274" s="240">
        <f t="shared" si="74"/>
        <v>0</v>
      </c>
      <c r="N274" s="240">
        <f t="shared" si="74"/>
        <v>0</v>
      </c>
      <c r="O274" s="240">
        <f t="shared" si="74"/>
        <v>0</v>
      </c>
      <c r="P274" s="240">
        <f t="shared" si="74"/>
        <v>0</v>
      </c>
      <c r="Q274" s="240">
        <f t="shared" si="74"/>
        <v>0</v>
      </c>
      <c r="R274" s="240">
        <f t="shared" si="74"/>
        <v>0</v>
      </c>
      <c r="S274" s="240">
        <f t="shared" si="74"/>
        <v>0</v>
      </c>
    </row>
    <row r="275" spans="1:19" s="44" customFormat="1" ht="22.5" customHeight="1">
      <c r="A275" s="87"/>
      <c r="B275" s="34">
        <v>4010</v>
      </c>
      <c r="C275" s="30" t="s">
        <v>48</v>
      </c>
      <c r="D275" s="76">
        <v>441853</v>
      </c>
      <c r="E275" s="239">
        <v>222541.97</v>
      </c>
      <c r="F275" s="324">
        <f t="shared" si="66"/>
        <v>0.5036561254534879</v>
      </c>
      <c r="G275" s="334">
        <f t="shared" si="72"/>
        <v>0.01049205501918753</v>
      </c>
      <c r="H275" s="245">
        <f t="shared" si="69"/>
        <v>222541.97</v>
      </c>
      <c r="I275" s="239">
        <f>H275</f>
        <v>222541.97</v>
      </c>
      <c r="J275" s="242"/>
      <c r="K275" s="243"/>
      <c r="L275" s="243"/>
      <c r="M275" s="243"/>
      <c r="N275" s="245"/>
      <c r="O275" s="245"/>
      <c r="P275" s="521"/>
      <c r="Q275" s="517"/>
      <c r="R275" s="517"/>
      <c r="S275" s="524"/>
    </row>
    <row r="276" spans="1:19" s="44" customFormat="1" ht="15" customHeight="1">
      <c r="A276" s="87"/>
      <c r="B276" s="34">
        <v>4040</v>
      </c>
      <c r="C276" s="30" t="s">
        <v>682</v>
      </c>
      <c r="D276" s="76">
        <v>31386</v>
      </c>
      <c r="E276" s="239">
        <v>31386.02</v>
      </c>
      <c r="F276" s="324">
        <f t="shared" si="66"/>
        <v>1.0000006372267891</v>
      </c>
      <c r="G276" s="334">
        <f t="shared" si="72"/>
        <v>0.001479738175559964</v>
      </c>
      <c r="H276" s="245">
        <f t="shared" si="69"/>
        <v>31386.02</v>
      </c>
      <c r="I276" s="239">
        <f>H276</f>
        <v>31386.02</v>
      </c>
      <c r="J276" s="242"/>
      <c r="K276" s="243"/>
      <c r="L276" s="243"/>
      <c r="M276" s="243"/>
      <c r="N276" s="245"/>
      <c r="O276" s="245"/>
      <c r="P276" s="521"/>
      <c r="Q276" s="517"/>
      <c r="R276" s="517"/>
      <c r="S276" s="524"/>
    </row>
    <row r="277" spans="1:19" s="44" customFormat="1" ht="13.5" customHeight="1">
      <c r="A277" s="87"/>
      <c r="B277" s="34">
        <v>4110</v>
      </c>
      <c r="C277" s="30" t="s">
        <v>849</v>
      </c>
      <c r="D277" s="76">
        <v>66607</v>
      </c>
      <c r="E277" s="239">
        <v>38110.93</v>
      </c>
      <c r="F277" s="324">
        <f t="shared" si="66"/>
        <v>0.5721760475625685</v>
      </c>
      <c r="G277" s="334">
        <f t="shared" si="72"/>
        <v>0.0017967935414268357</v>
      </c>
      <c r="H277" s="245">
        <f t="shared" si="69"/>
        <v>38110.93</v>
      </c>
      <c r="I277" s="239">
        <f>H277</f>
        <v>38110.93</v>
      </c>
      <c r="J277" s="242"/>
      <c r="K277" s="243"/>
      <c r="L277" s="243"/>
      <c r="M277" s="243"/>
      <c r="N277" s="245"/>
      <c r="O277" s="245"/>
      <c r="P277" s="521"/>
      <c r="Q277" s="517"/>
      <c r="R277" s="517"/>
      <c r="S277" s="524"/>
    </row>
    <row r="278" spans="1:19" s="44" customFormat="1" ht="13.5" customHeight="1">
      <c r="A278" s="87"/>
      <c r="B278" s="34">
        <v>4120</v>
      </c>
      <c r="C278" s="30" t="s">
        <v>684</v>
      </c>
      <c r="D278" s="76">
        <v>10743</v>
      </c>
      <c r="E278" s="239">
        <v>5476.5</v>
      </c>
      <c r="F278" s="324">
        <f t="shared" si="66"/>
        <v>0.5097738061993856</v>
      </c>
      <c r="G278" s="334">
        <f t="shared" si="72"/>
        <v>0.00025819731582577666</v>
      </c>
      <c r="H278" s="245">
        <f t="shared" si="69"/>
        <v>5476.5</v>
      </c>
      <c r="I278" s="239">
        <f>H278</f>
        <v>5476.5</v>
      </c>
      <c r="J278" s="242"/>
      <c r="K278" s="243"/>
      <c r="L278" s="243"/>
      <c r="M278" s="243"/>
      <c r="N278" s="245"/>
      <c r="O278" s="245"/>
      <c r="P278" s="521"/>
      <c r="Q278" s="517"/>
      <c r="R278" s="517"/>
      <c r="S278" s="524"/>
    </row>
    <row r="279" spans="1:19" s="44" customFormat="1" ht="13.5" customHeight="1">
      <c r="A279" s="87"/>
      <c r="B279" s="34">
        <v>4440</v>
      </c>
      <c r="C279" s="31" t="s">
        <v>697</v>
      </c>
      <c r="D279" s="76">
        <v>33052</v>
      </c>
      <c r="E279" s="239">
        <v>24789</v>
      </c>
      <c r="F279" s="324">
        <f t="shared" si="66"/>
        <v>0.75</v>
      </c>
      <c r="G279" s="334">
        <f aca="true" t="shared" si="75" ref="G279:G310">E279/$E$672</f>
        <v>0.001168712364102105</v>
      </c>
      <c r="H279" s="245">
        <f t="shared" si="69"/>
        <v>24789</v>
      </c>
      <c r="I279" s="239"/>
      <c r="J279" s="242">
        <f>H279</f>
        <v>24789</v>
      </c>
      <c r="K279" s="243"/>
      <c r="L279" s="243"/>
      <c r="M279" s="243"/>
      <c r="N279" s="245"/>
      <c r="O279" s="245"/>
      <c r="P279" s="521"/>
      <c r="Q279" s="517"/>
      <c r="R279" s="517"/>
      <c r="S279" s="524"/>
    </row>
    <row r="280" spans="1:19" s="44" customFormat="1" ht="15.75" customHeight="1">
      <c r="A280" s="147" t="s">
        <v>925</v>
      </c>
      <c r="B280" s="86"/>
      <c r="C280" s="70" t="s">
        <v>926</v>
      </c>
      <c r="D280" s="173">
        <f>SUM(D281:D308)</f>
        <v>6832089</v>
      </c>
      <c r="E280" s="237">
        <f>SUM(E281:E305)</f>
        <v>3389736.04</v>
      </c>
      <c r="F280" s="353">
        <f t="shared" si="66"/>
        <v>0.4961492802567414</v>
      </c>
      <c r="G280" s="353">
        <f t="shared" si="75"/>
        <v>0.15981388603777913</v>
      </c>
      <c r="H280" s="240">
        <f t="shared" si="69"/>
        <v>3389736.04</v>
      </c>
      <c r="I280" s="240">
        <f aca="true" t="shared" si="76" ref="I280:S280">SUM(I281:I305)</f>
        <v>2543803.47</v>
      </c>
      <c r="J280" s="240">
        <f t="shared" si="76"/>
        <v>787457.57</v>
      </c>
      <c r="K280" s="240">
        <f t="shared" si="76"/>
        <v>58475</v>
      </c>
      <c r="L280" s="240">
        <f t="shared" si="76"/>
        <v>0</v>
      </c>
      <c r="M280" s="240">
        <f t="shared" si="76"/>
        <v>0</v>
      </c>
      <c r="N280" s="240">
        <f t="shared" si="76"/>
        <v>0</v>
      </c>
      <c r="O280" s="240">
        <f t="shared" si="76"/>
        <v>0</v>
      </c>
      <c r="P280" s="240">
        <f t="shared" si="76"/>
        <v>0</v>
      </c>
      <c r="Q280" s="240">
        <f t="shared" si="76"/>
        <v>0</v>
      </c>
      <c r="R280" s="240">
        <f t="shared" si="76"/>
        <v>0</v>
      </c>
      <c r="S280" s="240">
        <f t="shared" si="76"/>
        <v>0</v>
      </c>
    </row>
    <row r="281" spans="1:19" s="44" customFormat="1" ht="23.25" customHeight="1">
      <c r="A281" s="356"/>
      <c r="B281" s="35" t="s">
        <v>899</v>
      </c>
      <c r="C281" s="30" t="s">
        <v>195</v>
      </c>
      <c r="D281" s="354">
        <v>133372</v>
      </c>
      <c r="E281" s="242">
        <v>58475</v>
      </c>
      <c r="F281" s="324">
        <f t="shared" si="66"/>
        <v>0.43843535374741327</v>
      </c>
      <c r="G281" s="334">
        <f t="shared" si="75"/>
        <v>0.002756886340347355</v>
      </c>
      <c r="H281" s="242">
        <f>E281</f>
        <v>58475</v>
      </c>
      <c r="I281" s="392"/>
      <c r="J281" s="392"/>
      <c r="K281" s="242">
        <f>H281</f>
        <v>58475</v>
      </c>
      <c r="L281" s="242"/>
      <c r="M281" s="242"/>
      <c r="N281" s="392"/>
      <c r="O281" s="392"/>
      <c r="P281" s="392"/>
      <c r="Q281" s="517"/>
      <c r="R281" s="517"/>
      <c r="S281" s="524"/>
    </row>
    <row r="282" spans="1:19" s="44" customFormat="1" ht="15.75" customHeight="1">
      <c r="A282" s="356"/>
      <c r="B282" s="35" t="s">
        <v>439</v>
      </c>
      <c r="C282" s="30" t="s">
        <v>533</v>
      </c>
      <c r="D282" s="76">
        <v>1900</v>
      </c>
      <c r="E282" s="239">
        <v>0</v>
      </c>
      <c r="F282" s="324">
        <f t="shared" si="66"/>
        <v>0</v>
      </c>
      <c r="G282" s="334">
        <f t="shared" si="75"/>
        <v>0</v>
      </c>
      <c r="H282" s="245">
        <f t="shared" si="69"/>
        <v>0</v>
      </c>
      <c r="I282" s="239"/>
      <c r="J282" s="242"/>
      <c r="K282" s="243"/>
      <c r="L282" s="243">
        <f>H282</f>
        <v>0</v>
      </c>
      <c r="M282" s="243"/>
      <c r="N282" s="245"/>
      <c r="O282" s="245"/>
      <c r="P282" s="521"/>
      <c r="Q282" s="517"/>
      <c r="R282" s="517"/>
      <c r="S282" s="524"/>
    </row>
    <row r="283" spans="1:19" s="44" customFormat="1" ht="15.75" customHeight="1">
      <c r="A283" s="87"/>
      <c r="B283" s="35" t="s">
        <v>678</v>
      </c>
      <c r="C283" s="30" t="s">
        <v>639</v>
      </c>
      <c r="D283" s="76">
        <v>3611408</v>
      </c>
      <c r="E283" s="239">
        <v>1885687.33</v>
      </c>
      <c r="F283" s="324">
        <f t="shared" si="66"/>
        <v>0.5221474089884056</v>
      </c>
      <c r="G283" s="334">
        <f t="shared" si="75"/>
        <v>0.08890338849496494</v>
      </c>
      <c r="H283" s="245">
        <f t="shared" si="69"/>
        <v>1885687.33</v>
      </c>
      <c r="I283" s="239">
        <f>H283</f>
        <v>1885687.33</v>
      </c>
      <c r="J283" s="242"/>
      <c r="K283" s="243"/>
      <c r="L283" s="243"/>
      <c r="M283" s="243"/>
      <c r="N283" s="245"/>
      <c r="O283" s="245"/>
      <c r="P283" s="521"/>
      <c r="Q283" s="517"/>
      <c r="R283" s="517"/>
      <c r="S283" s="524"/>
    </row>
    <row r="284" spans="1:19" s="44" customFormat="1" ht="15" customHeight="1">
      <c r="A284" s="87"/>
      <c r="B284" s="35" t="s">
        <v>681</v>
      </c>
      <c r="C284" s="30" t="s">
        <v>682</v>
      </c>
      <c r="D284" s="76">
        <v>285577</v>
      </c>
      <c r="E284" s="239">
        <v>285577.18</v>
      </c>
      <c r="F284" s="324">
        <f t="shared" si="66"/>
        <v>1.0000006303028606</v>
      </c>
      <c r="G284" s="334">
        <f t="shared" si="75"/>
        <v>0.013463938891097356</v>
      </c>
      <c r="H284" s="245">
        <f t="shared" si="69"/>
        <v>285577.18</v>
      </c>
      <c r="I284" s="239">
        <f>H284</f>
        <v>285577.18</v>
      </c>
      <c r="J284" s="242"/>
      <c r="K284" s="243"/>
      <c r="L284" s="243"/>
      <c r="M284" s="243"/>
      <c r="N284" s="245"/>
      <c r="O284" s="245"/>
      <c r="P284" s="521"/>
      <c r="Q284" s="517"/>
      <c r="R284" s="517"/>
      <c r="S284" s="524"/>
    </row>
    <row r="285" spans="1:19" s="44" customFormat="1" ht="12.75" customHeight="1">
      <c r="A285" s="87"/>
      <c r="B285" s="95" t="s">
        <v>762</v>
      </c>
      <c r="C285" s="30" t="s">
        <v>849</v>
      </c>
      <c r="D285" s="76">
        <v>578894</v>
      </c>
      <c r="E285" s="239">
        <v>322525.93</v>
      </c>
      <c r="F285" s="324">
        <f t="shared" si="66"/>
        <v>0.5571416010530426</v>
      </c>
      <c r="G285" s="334">
        <f t="shared" si="75"/>
        <v>0.015205939817440397</v>
      </c>
      <c r="H285" s="245">
        <f t="shared" si="69"/>
        <v>322525.93</v>
      </c>
      <c r="I285" s="239">
        <f>H285</f>
        <v>322525.93</v>
      </c>
      <c r="J285" s="242"/>
      <c r="K285" s="243"/>
      <c r="L285" s="243"/>
      <c r="M285" s="243"/>
      <c r="N285" s="245"/>
      <c r="O285" s="245"/>
      <c r="P285" s="521"/>
      <c r="Q285" s="517"/>
      <c r="R285" s="517"/>
      <c r="S285" s="524"/>
    </row>
    <row r="286" spans="1:19" s="44" customFormat="1" ht="15" customHeight="1">
      <c r="A286" s="87"/>
      <c r="B286" s="95" t="s">
        <v>683</v>
      </c>
      <c r="C286" s="30" t="s">
        <v>684</v>
      </c>
      <c r="D286" s="76">
        <v>96856</v>
      </c>
      <c r="E286" s="239">
        <v>46413.03</v>
      </c>
      <c r="F286" s="324">
        <f t="shared" si="66"/>
        <v>0.47919622945403484</v>
      </c>
      <c r="G286" s="334">
        <f t="shared" si="75"/>
        <v>0.0021882077541023</v>
      </c>
      <c r="H286" s="245">
        <f t="shared" si="69"/>
        <v>46413.03</v>
      </c>
      <c r="I286" s="239">
        <f>H286</f>
        <v>46413.03</v>
      </c>
      <c r="J286" s="242"/>
      <c r="K286" s="243"/>
      <c r="L286" s="243"/>
      <c r="M286" s="243"/>
      <c r="N286" s="245"/>
      <c r="O286" s="245"/>
      <c r="P286" s="521"/>
      <c r="Q286" s="517"/>
      <c r="R286" s="517"/>
      <c r="S286" s="524"/>
    </row>
    <row r="287" spans="1:19" s="44" customFormat="1" ht="14.25" customHeight="1">
      <c r="A287" s="87"/>
      <c r="B287" s="35" t="s">
        <v>905</v>
      </c>
      <c r="C287" s="30" t="s">
        <v>927</v>
      </c>
      <c r="D287" s="76">
        <v>6000</v>
      </c>
      <c r="E287" s="239">
        <v>0</v>
      </c>
      <c r="F287" s="324">
        <f t="shared" si="66"/>
        <v>0</v>
      </c>
      <c r="G287" s="334">
        <f t="shared" si="75"/>
        <v>0</v>
      </c>
      <c r="H287" s="245">
        <f t="shared" si="69"/>
        <v>0</v>
      </c>
      <c r="I287" s="239"/>
      <c r="J287" s="242">
        <f>H287</f>
        <v>0</v>
      </c>
      <c r="K287" s="243"/>
      <c r="L287" s="243"/>
      <c r="M287" s="243"/>
      <c r="N287" s="245"/>
      <c r="O287" s="245"/>
      <c r="P287" s="521"/>
      <c r="Q287" s="517"/>
      <c r="R287" s="517"/>
      <c r="S287" s="524"/>
    </row>
    <row r="288" spans="1:19" s="44" customFormat="1" ht="14.25" customHeight="1">
      <c r="A288" s="87"/>
      <c r="B288" s="35" t="s">
        <v>366</v>
      </c>
      <c r="C288" s="30" t="s">
        <v>367</v>
      </c>
      <c r="D288" s="76">
        <v>9060</v>
      </c>
      <c r="E288" s="239">
        <v>3600</v>
      </c>
      <c r="F288" s="324">
        <f aca="true" t="shared" si="77" ref="F288:F316">E288/D288</f>
        <v>0.3973509933774834</v>
      </c>
      <c r="G288" s="334">
        <f t="shared" si="75"/>
        <v>0.00016972707696024758</v>
      </c>
      <c r="H288" s="245">
        <f t="shared" si="69"/>
        <v>3600</v>
      </c>
      <c r="I288" s="239">
        <f>H288</f>
        <v>3600</v>
      </c>
      <c r="J288" s="242"/>
      <c r="K288" s="243"/>
      <c r="L288" s="243"/>
      <c r="M288" s="243"/>
      <c r="N288" s="245"/>
      <c r="O288" s="245"/>
      <c r="P288" s="521"/>
      <c r="Q288" s="517"/>
      <c r="R288" s="517"/>
      <c r="S288" s="524"/>
    </row>
    <row r="289" spans="1:19" s="44" customFormat="1" ht="15" customHeight="1">
      <c r="A289" s="87"/>
      <c r="B289" s="35" t="s">
        <v>685</v>
      </c>
      <c r="C289" s="31" t="s">
        <v>747</v>
      </c>
      <c r="D289" s="76">
        <v>578729</v>
      </c>
      <c r="E289" s="239">
        <v>313553.75</v>
      </c>
      <c r="F289" s="324">
        <f t="shared" si="77"/>
        <v>0.5417971969609264</v>
      </c>
      <c r="G289" s="334">
        <f t="shared" si="75"/>
        <v>0.014782933738173397</v>
      </c>
      <c r="H289" s="245">
        <f t="shared" si="69"/>
        <v>313553.75</v>
      </c>
      <c r="I289" s="239"/>
      <c r="J289" s="242">
        <f>H289</f>
        <v>313553.75</v>
      </c>
      <c r="K289" s="243"/>
      <c r="L289" s="243"/>
      <c r="M289" s="243"/>
      <c r="N289" s="245"/>
      <c r="O289" s="245"/>
      <c r="P289" s="521"/>
      <c r="Q289" s="517"/>
      <c r="R289" s="517"/>
      <c r="S289" s="524"/>
    </row>
    <row r="290" spans="1:19" s="44" customFormat="1" ht="15" customHeight="1">
      <c r="A290" s="87"/>
      <c r="B290" s="35" t="s">
        <v>897</v>
      </c>
      <c r="C290" s="31" t="s">
        <v>898</v>
      </c>
      <c r="D290" s="76">
        <v>11638</v>
      </c>
      <c r="E290" s="239">
        <v>1918</v>
      </c>
      <c r="F290" s="324">
        <f t="shared" si="77"/>
        <v>0.16480494930400413</v>
      </c>
      <c r="G290" s="334">
        <f t="shared" si="75"/>
        <v>9.042681489159858E-05</v>
      </c>
      <c r="H290" s="245">
        <f t="shared" si="69"/>
        <v>1918</v>
      </c>
      <c r="I290" s="239"/>
      <c r="J290" s="242">
        <f aca="true" t="shared" si="78" ref="J290:J308">H290</f>
        <v>1918</v>
      </c>
      <c r="K290" s="243"/>
      <c r="L290" s="243"/>
      <c r="M290" s="243"/>
      <c r="N290" s="245"/>
      <c r="O290" s="245"/>
      <c r="P290" s="521"/>
      <c r="Q290" s="517"/>
      <c r="R290" s="517"/>
      <c r="S290" s="524"/>
    </row>
    <row r="291" spans="1:19" s="44" customFormat="1" ht="14.25" customHeight="1">
      <c r="A291" s="87"/>
      <c r="B291" s="35" t="s">
        <v>687</v>
      </c>
      <c r="C291" s="31" t="s">
        <v>867</v>
      </c>
      <c r="D291" s="76">
        <v>394367</v>
      </c>
      <c r="E291" s="239">
        <v>227284.5</v>
      </c>
      <c r="F291" s="324">
        <f t="shared" si="77"/>
        <v>0.5763273803335471</v>
      </c>
      <c r="G291" s="334">
        <f t="shared" si="75"/>
        <v>0.010715648284269831</v>
      </c>
      <c r="H291" s="245">
        <f t="shared" si="69"/>
        <v>227284.5</v>
      </c>
      <c r="I291" s="239"/>
      <c r="J291" s="242">
        <f t="shared" si="78"/>
        <v>227284.5</v>
      </c>
      <c r="K291" s="243"/>
      <c r="L291" s="243"/>
      <c r="M291" s="243"/>
      <c r="N291" s="245"/>
      <c r="O291" s="245"/>
      <c r="P291" s="521"/>
      <c r="Q291" s="517"/>
      <c r="R291" s="517"/>
      <c r="S291" s="524"/>
    </row>
    <row r="292" spans="1:19" s="44" customFormat="1" ht="14.25" customHeight="1">
      <c r="A292" s="87"/>
      <c r="B292" s="35" t="s">
        <v>688</v>
      </c>
      <c r="C292" s="31" t="s">
        <v>689</v>
      </c>
      <c r="D292" s="76">
        <v>20000</v>
      </c>
      <c r="E292" s="239">
        <v>0</v>
      </c>
      <c r="F292" s="324">
        <f t="shared" si="77"/>
        <v>0</v>
      </c>
      <c r="G292" s="334">
        <f t="shared" si="75"/>
        <v>0</v>
      </c>
      <c r="H292" s="245">
        <f t="shared" si="69"/>
        <v>0</v>
      </c>
      <c r="I292" s="239"/>
      <c r="J292" s="242">
        <f t="shared" si="78"/>
        <v>0</v>
      </c>
      <c r="K292" s="243"/>
      <c r="L292" s="243"/>
      <c r="M292" s="243"/>
      <c r="N292" s="245"/>
      <c r="O292" s="245"/>
      <c r="P292" s="521"/>
      <c r="Q292" s="517"/>
      <c r="R292" s="517"/>
      <c r="S292" s="524"/>
    </row>
    <row r="293" spans="1:19" s="44" customFormat="1" ht="15" customHeight="1">
      <c r="A293" s="87"/>
      <c r="B293" s="35" t="s">
        <v>855</v>
      </c>
      <c r="C293" s="31" t="s">
        <v>856</v>
      </c>
      <c r="D293" s="76">
        <v>16520</v>
      </c>
      <c r="E293" s="239">
        <v>1377.36</v>
      </c>
      <c r="F293" s="324">
        <f t="shared" si="77"/>
        <v>0.08337530266343825</v>
      </c>
      <c r="G293" s="334">
        <f t="shared" si="75"/>
        <v>6.493757964499073E-05</v>
      </c>
      <c r="H293" s="245">
        <f t="shared" si="69"/>
        <v>1377.36</v>
      </c>
      <c r="I293" s="239"/>
      <c r="J293" s="242">
        <f t="shared" si="78"/>
        <v>1377.36</v>
      </c>
      <c r="K293" s="243"/>
      <c r="L293" s="243"/>
      <c r="M293" s="243"/>
      <c r="N293" s="245"/>
      <c r="O293" s="245"/>
      <c r="P293" s="521"/>
      <c r="Q293" s="517"/>
      <c r="R293" s="517"/>
      <c r="S293" s="524"/>
    </row>
    <row r="294" spans="1:19" s="44" customFormat="1" ht="16.5" customHeight="1">
      <c r="A294" s="87"/>
      <c r="B294" s="35" t="s">
        <v>690</v>
      </c>
      <c r="C294" s="31" t="s">
        <v>869</v>
      </c>
      <c r="D294" s="76">
        <v>96961</v>
      </c>
      <c r="E294" s="239">
        <v>51412.45</v>
      </c>
      <c r="F294" s="324">
        <f t="shared" si="77"/>
        <v>0.5302384463856602</v>
      </c>
      <c r="G294" s="334">
        <f t="shared" si="75"/>
        <v>0.0024239124605180224</v>
      </c>
      <c r="H294" s="245">
        <f t="shared" si="69"/>
        <v>51412.45</v>
      </c>
      <c r="I294" s="239"/>
      <c r="J294" s="242">
        <f t="shared" si="78"/>
        <v>51412.45</v>
      </c>
      <c r="K294" s="243"/>
      <c r="L294" s="243"/>
      <c r="M294" s="243"/>
      <c r="N294" s="245"/>
      <c r="O294" s="245"/>
      <c r="P294" s="521"/>
      <c r="Q294" s="517"/>
      <c r="R294" s="517"/>
      <c r="S294" s="524"/>
    </row>
    <row r="295" spans="1:19" s="44" customFormat="1" ht="14.25" customHeight="1">
      <c r="A295" s="87"/>
      <c r="B295" s="35" t="s">
        <v>368</v>
      </c>
      <c r="C295" s="31" t="s">
        <v>369</v>
      </c>
      <c r="D295" s="76">
        <v>6348</v>
      </c>
      <c r="E295" s="239">
        <v>3979.05</v>
      </c>
      <c r="F295" s="324">
        <f t="shared" si="77"/>
        <v>0.6268194706994329</v>
      </c>
      <c r="G295" s="334">
        <f t="shared" si="75"/>
        <v>0.00018759792377185368</v>
      </c>
      <c r="H295" s="245">
        <f t="shared" si="69"/>
        <v>3979.05</v>
      </c>
      <c r="I295" s="239"/>
      <c r="J295" s="242">
        <f t="shared" si="78"/>
        <v>3979.05</v>
      </c>
      <c r="K295" s="243"/>
      <c r="L295" s="243"/>
      <c r="M295" s="243"/>
      <c r="N295" s="245"/>
      <c r="O295" s="245"/>
      <c r="P295" s="521"/>
      <c r="Q295" s="517"/>
      <c r="R295" s="517"/>
      <c r="S295" s="524"/>
    </row>
    <row r="296" spans="1:19" s="44" customFormat="1" ht="21" customHeight="1">
      <c r="A296" s="87"/>
      <c r="B296" s="35" t="s">
        <v>1009</v>
      </c>
      <c r="C296" s="30" t="s">
        <v>1011</v>
      </c>
      <c r="D296" s="76">
        <v>3000</v>
      </c>
      <c r="E296" s="239">
        <v>861.37</v>
      </c>
      <c r="F296" s="324">
        <f t="shared" si="77"/>
        <v>0.28712333333333334</v>
      </c>
      <c r="G296" s="334">
        <f t="shared" si="75"/>
        <v>4.0610503411457904E-05</v>
      </c>
      <c r="H296" s="245">
        <f t="shared" si="69"/>
        <v>861.37</v>
      </c>
      <c r="I296" s="239"/>
      <c r="J296" s="242">
        <f t="shared" si="78"/>
        <v>861.37</v>
      </c>
      <c r="K296" s="243"/>
      <c r="L296" s="243"/>
      <c r="M296" s="243"/>
      <c r="N296" s="245"/>
      <c r="O296" s="245"/>
      <c r="P296" s="521"/>
      <c r="Q296" s="517"/>
      <c r="R296" s="517"/>
      <c r="S296" s="524"/>
    </row>
    <row r="297" spans="1:19" s="44" customFormat="1" ht="21.75" customHeight="1">
      <c r="A297" s="87"/>
      <c r="B297" s="35" t="s">
        <v>1002</v>
      </c>
      <c r="C297" s="30" t="s">
        <v>1006</v>
      </c>
      <c r="D297" s="76">
        <v>13824</v>
      </c>
      <c r="E297" s="239">
        <v>6206.6</v>
      </c>
      <c r="F297" s="324">
        <f t="shared" si="77"/>
        <v>0.44897280092592595</v>
      </c>
      <c r="G297" s="334">
        <f t="shared" si="75"/>
        <v>0.0002926189099615202</v>
      </c>
      <c r="H297" s="245">
        <f t="shared" si="69"/>
        <v>6206.6</v>
      </c>
      <c r="I297" s="239"/>
      <c r="J297" s="242">
        <f t="shared" si="78"/>
        <v>6206.6</v>
      </c>
      <c r="K297" s="243"/>
      <c r="L297" s="243"/>
      <c r="M297" s="243"/>
      <c r="N297" s="245"/>
      <c r="O297" s="245"/>
      <c r="P297" s="521"/>
      <c r="Q297" s="517"/>
      <c r="R297" s="517"/>
      <c r="S297" s="524"/>
    </row>
    <row r="298" spans="1:19" s="44" customFormat="1" ht="15" customHeight="1">
      <c r="A298" s="87"/>
      <c r="B298" s="35" t="s">
        <v>692</v>
      </c>
      <c r="C298" s="31" t="s">
        <v>693</v>
      </c>
      <c r="D298" s="76">
        <v>6000</v>
      </c>
      <c r="E298" s="239">
        <v>2658.44</v>
      </c>
      <c r="F298" s="324">
        <f t="shared" si="77"/>
        <v>0.4430733333333333</v>
      </c>
      <c r="G298" s="334">
        <f t="shared" si="75"/>
        <v>0.00012533590290950017</v>
      </c>
      <c r="H298" s="245">
        <f aca="true" t="shared" si="79" ref="H298:H322">E298</f>
        <v>2658.44</v>
      </c>
      <c r="I298" s="239"/>
      <c r="J298" s="242">
        <f t="shared" si="78"/>
        <v>2658.44</v>
      </c>
      <c r="K298" s="243"/>
      <c r="L298" s="243"/>
      <c r="M298" s="243"/>
      <c r="N298" s="245"/>
      <c r="O298" s="245"/>
      <c r="P298" s="521"/>
      <c r="Q298" s="517"/>
      <c r="R298" s="517"/>
      <c r="S298" s="524"/>
    </row>
    <row r="299" spans="1:19" s="44" customFormat="1" ht="16.5" customHeight="1">
      <c r="A299" s="87"/>
      <c r="B299" s="35" t="s">
        <v>418</v>
      </c>
      <c r="C299" s="31" t="s">
        <v>419</v>
      </c>
      <c r="D299" s="76">
        <v>1515</v>
      </c>
      <c r="E299" s="239">
        <v>1263.42</v>
      </c>
      <c r="F299" s="324">
        <f t="shared" si="77"/>
        <v>0.833940594059406</v>
      </c>
      <c r="G299" s="334">
        <f t="shared" si="75"/>
        <v>5.9565717659198896E-05</v>
      </c>
      <c r="H299" s="245">
        <f t="shared" si="79"/>
        <v>1263.42</v>
      </c>
      <c r="I299" s="239"/>
      <c r="J299" s="242">
        <f t="shared" si="78"/>
        <v>1263.42</v>
      </c>
      <c r="K299" s="243"/>
      <c r="L299" s="243"/>
      <c r="M299" s="243"/>
      <c r="N299" s="245"/>
      <c r="O299" s="245"/>
      <c r="P299" s="521"/>
      <c r="Q299" s="517"/>
      <c r="R299" s="517"/>
      <c r="S299" s="524"/>
    </row>
    <row r="300" spans="1:19" s="44" customFormat="1" ht="16.5" customHeight="1">
      <c r="A300" s="87"/>
      <c r="B300" s="35" t="s">
        <v>696</v>
      </c>
      <c r="C300" s="31" t="s">
        <v>697</v>
      </c>
      <c r="D300" s="76">
        <v>219830</v>
      </c>
      <c r="E300" s="239">
        <v>168918</v>
      </c>
      <c r="F300" s="324">
        <f t="shared" si="77"/>
        <v>0.7684028567529455</v>
      </c>
      <c r="G300" s="334">
        <f t="shared" si="75"/>
        <v>0.007963877329436417</v>
      </c>
      <c r="H300" s="245">
        <f t="shared" si="79"/>
        <v>168918</v>
      </c>
      <c r="I300" s="239"/>
      <c r="J300" s="242">
        <f t="shared" si="78"/>
        <v>168918</v>
      </c>
      <c r="K300" s="243"/>
      <c r="L300" s="243"/>
      <c r="M300" s="243"/>
      <c r="N300" s="245"/>
      <c r="O300" s="245"/>
      <c r="P300" s="521"/>
      <c r="Q300" s="517"/>
      <c r="R300" s="517"/>
      <c r="S300" s="524"/>
    </row>
    <row r="301" spans="1:19" s="44" customFormat="1" ht="13.5" customHeight="1">
      <c r="A301" s="87"/>
      <c r="B301" s="35" t="s">
        <v>872</v>
      </c>
      <c r="C301" s="30" t="s">
        <v>1023</v>
      </c>
      <c r="D301" s="76">
        <v>2000</v>
      </c>
      <c r="E301" s="239">
        <v>628</v>
      </c>
      <c r="F301" s="324">
        <f t="shared" si="77"/>
        <v>0.314</v>
      </c>
      <c r="G301" s="334">
        <f t="shared" si="75"/>
        <v>2.960794564750986E-05</v>
      </c>
      <c r="H301" s="245">
        <f t="shared" si="79"/>
        <v>628</v>
      </c>
      <c r="I301" s="239"/>
      <c r="J301" s="242">
        <f t="shared" si="78"/>
        <v>628</v>
      </c>
      <c r="K301" s="243"/>
      <c r="L301" s="243"/>
      <c r="M301" s="243"/>
      <c r="N301" s="245"/>
      <c r="O301" s="245"/>
      <c r="P301" s="521"/>
      <c r="Q301" s="517"/>
      <c r="R301" s="517"/>
      <c r="S301" s="524"/>
    </row>
    <row r="302" spans="1:19" s="44" customFormat="1" ht="15.75" customHeight="1">
      <c r="A302" s="87"/>
      <c r="B302" s="35" t="s">
        <v>382</v>
      </c>
      <c r="C302" s="31" t="s">
        <v>73</v>
      </c>
      <c r="D302" s="76">
        <v>1726</v>
      </c>
      <c r="E302" s="239">
        <v>0</v>
      </c>
      <c r="F302" s="324">
        <f t="shared" si="77"/>
        <v>0</v>
      </c>
      <c r="G302" s="334">
        <f t="shared" si="75"/>
        <v>0</v>
      </c>
      <c r="H302" s="245">
        <f t="shared" si="79"/>
        <v>0</v>
      </c>
      <c r="I302" s="239"/>
      <c r="J302" s="242">
        <f t="shared" si="78"/>
        <v>0</v>
      </c>
      <c r="K302" s="243"/>
      <c r="L302" s="243"/>
      <c r="M302" s="243"/>
      <c r="N302" s="245"/>
      <c r="O302" s="245"/>
      <c r="P302" s="521"/>
      <c r="Q302" s="517"/>
      <c r="R302" s="517"/>
      <c r="S302" s="524"/>
    </row>
    <row r="303" spans="1:19" s="44" customFormat="1" ht="22.5" customHeight="1">
      <c r="A303" s="87"/>
      <c r="B303" s="35" t="s">
        <v>1003</v>
      </c>
      <c r="C303" s="30" t="s">
        <v>520</v>
      </c>
      <c r="D303" s="76">
        <v>1500</v>
      </c>
      <c r="E303" s="239">
        <v>1142.26</v>
      </c>
      <c r="F303" s="324">
        <f t="shared" si="77"/>
        <v>0.7615066666666667</v>
      </c>
      <c r="G303" s="334">
        <f t="shared" si="75"/>
        <v>5.385345859128122E-05</v>
      </c>
      <c r="H303" s="245">
        <f t="shared" si="79"/>
        <v>1142.26</v>
      </c>
      <c r="I303" s="239"/>
      <c r="J303" s="242">
        <f t="shared" si="78"/>
        <v>1142.26</v>
      </c>
      <c r="K303" s="243"/>
      <c r="L303" s="243"/>
      <c r="M303" s="243"/>
      <c r="N303" s="245"/>
      <c r="O303" s="245"/>
      <c r="P303" s="521"/>
      <c r="Q303" s="517"/>
      <c r="R303" s="517"/>
      <c r="S303" s="524"/>
    </row>
    <row r="304" spans="1:19" s="44" customFormat="1" ht="15.75" customHeight="1">
      <c r="A304" s="87"/>
      <c r="B304" s="35" t="s">
        <v>1004</v>
      </c>
      <c r="C304" s="30" t="s">
        <v>1007</v>
      </c>
      <c r="D304" s="76">
        <v>3424</v>
      </c>
      <c r="E304" s="239">
        <v>1245.39</v>
      </c>
      <c r="F304" s="324">
        <f t="shared" si="77"/>
        <v>0.36372371495327105</v>
      </c>
      <c r="G304" s="334">
        <f t="shared" si="75"/>
        <v>5.8715667882089656E-05</v>
      </c>
      <c r="H304" s="245">
        <f t="shared" si="79"/>
        <v>1245.39</v>
      </c>
      <c r="I304" s="239"/>
      <c r="J304" s="242">
        <f t="shared" si="78"/>
        <v>1245.39</v>
      </c>
      <c r="K304" s="243"/>
      <c r="L304" s="243"/>
      <c r="M304" s="243"/>
      <c r="N304" s="245"/>
      <c r="O304" s="245"/>
      <c r="P304" s="521"/>
      <c r="Q304" s="517"/>
      <c r="R304" s="517"/>
      <c r="S304" s="524"/>
    </row>
    <row r="305" spans="1:19" s="44" customFormat="1" ht="18.75" customHeight="1">
      <c r="A305" s="87"/>
      <c r="B305" s="35" t="s">
        <v>1005</v>
      </c>
      <c r="C305" s="30" t="s">
        <v>531</v>
      </c>
      <c r="D305" s="76">
        <v>7696</v>
      </c>
      <c r="E305" s="239">
        <v>5008.98</v>
      </c>
      <c r="F305" s="324">
        <f t="shared" si="77"/>
        <v>0.6508549896049896</v>
      </c>
      <c r="G305" s="334">
        <f t="shared" si="75"/>
        <v>0.00023615542609787247</v>
      </c>
      <c r="H305" s="245">
        <f t="shared" si="79"/>
        <v>5008.98</v>
      </c>
      <c r="I305" s="239"/>
      <c r="J305" s="242">
        <f t="shared" si="78"/>
        <v>5008.98</v>
      </c>
      <c r="K305" s="243"/>
      <c r="L305" s="243"/>
      <c r="M305" s="243"/>
      <c r="N305" s="245"/>
      <c r="O305" s="245"/>
      <c r="P305" s="521"/>
      <c r="Q305" s="517"/>
      <c r="R305" s="517"/>
      <c r="S305" s="524"/>
    </row>
    <row r="306" spans="1:19" s="44" customFormat="1" ht="23.25" customHeight="1">
      <c r="A306" s="87"/>
      <c r="B306" s="35" t="s">
        <v>750</v>
      </c>
      <c r="C306" s="529" t="s">
        <v>9</v>
      </c>
      <c r="D306" s="194">
        <v>203324</v>
      </c>
      <c r="E306" s="530">
        <v>0</v>
      </c>
      <c r="F306" s="324">
        <f t="shared" si="77"/>
        <v>0</v>
      </c>
      <c r="G306" s="334">
        <f t="shared" si="75"/>
        <v>0</v>
      </c>
      <c r="H306" s="245">
        <f t="shared" si="79"/>
        <v>0</v>
      </c>
      <c r="I306" s="239"/>
      <c r="J306" s="242">
        <f t="shared" si="78"/>
        <v>0</v>
      </c>
      <c r="K306" s="242"/>
      <c r="L306" s="242"/>
      <c r="M306" s="242"/>
      <c r="N306" s="245"/>
      <c r="O306" s="245"/>
      <c r="P306" s="243">
        <f>E306</f>
        <v>0</v>
      </c>
      <c r="Q306" s="517"/>
      <c r="R306" s="249">
        <f>P306</f>
        <v>0</v>
      </c>
      <c r="S306" s="531"/>
    </row>
    <row r="307" spans="1:19" s="44" customFormat="1" ht="24" customHeight="1">
      <c r="A307" s="87"/>
      <c r="B307" s="35" t="s">
        <v>54</v>
      </c>
      <c r="C307" s="529" t="s">
        <v>9</v>
      </c>
      <c r="D307" s="76">
        <v>416262</v>
      </c>
      <c r="E307" s="239">
        <v>0</v>
      </c>
      <c r="F307" s="324">
        <f t="shared" si="77"/>
        <v>0</v>
      </c>
      <c r="G307" s="334">
        <f t="shared" si="75"/>
        <v>0</v>
      </c>
      <c r="H307" s="245">
        <f t="shared" si="79"/>
        <v>0</v>
      </c>
      <c r="I307" s="239"/>
      <c r="J307" s="242">
        <f t="shared" si="78"/>
        <v>0</v>
      </c>
      <c r="K307" s="242"/>
      <c r="L307" s="242"/>
      <c r="M307" s="242"/>
      <c r="N307" s="245"/>
      <c r="O307" s="245"/>
      <c r="P307" s="243">
        <f>E307</f>
        <v>0</v>
      </c>
      <c r="Q307" s="517"/>
      <c r="R307" s="363"/>
      <c r="S307" s="532">
        <f>P307</f>
        <v>0</v>
      </c>
    </row>
    <row r="308" spans="1:19" s="44" customFormat="1" ht="24.75" customHeight="1">
      <c r="A308" s="87"/>
      <c r="B308" s="35" t="s">
        <v>131</v>
      </c>
      <c r="C308" s="529" t="s">
        <v>9</v>
      </c>
      <c r="D308" s="76">
        <v>104358</v>
      </c>
      <c r="E308" s="239">
        <v>0</v>
      </c>
      <c r="F308" s="324">
        <f t="shared" si="77"/>
        <v>0</v>
      </c>
      <c r="G308" s="334">
        <f t="shared" si="75"/>
        <v>0</v>
      </c>
      <c r="H308" s="245">
        <f t="shared" si="79"/>
        <v>0</v>
      </c>
      <c r="I308" s="239"/>
      <c r="J308" s="242">
        <f t="shared" si="78"/>
        <v>0</v>
      </c>
      <c r="K308" s="242"/>
      <c r="L308" s="242"/>
      <c r="M308" s="242"/>
      <c r="N308" s="245"/>
      <c r="O308" s="245"/>
      <c r="P308" s="243">
        <f>E308</f>
        <v>0</v>
      </c>
      <c r="Q308" s="517"/>
      <c r="R308" s="363"/>
      <c r="S308" s="532">
        <f>P308</f>
        <v>0</v>
      </c>
    </row>
    <row r="309" spans="1:19" s="44" customFormat="1" ht="16.5" customHeight="1">
      <c r="A309" s="147" t="s">
        <v>946</v>
      </c>
      <c r="B309" s="91"/>
      <c r="C309" s="70" t="s">
        <v>947</v>
      </c>
      <c r="D309" s="173">
        <f>SUM(D310:D322)</f>
        <v>1558892</v>
      </c>
      <c r="E309" s="237">
        <f aca="true" t="shared" si="80" ref="E309:S309">SUM(E310:E322)</f>
        <v>726485.8400000001</v>
      </c>
      <c r="F309" s="353">
        <f t="shared" si="77"/>
        <v>0.4660270499816537</v>
      </c>
      <c r="G309" s="353">
        <f t="shared" si="75"/>
        <v>0.034251199465613925</v>
      </c>
      <c r="H309" s="237">
        <f t="shared" si="80"/>
        <v>726485.8400000001</v>
      </c>
      <c r="I309" s="237">
        <f t="shared" si="80"/>
        <v>426743.66</v>
      </c>
      <c r="J309" s="237">
        <f t="shared" si="80"/>
        <v>42556.18</v>
      </c>
      <c r="K309" s="237">
        <f t="shared" si="80"/>
        <v>257186</v>
      </c>
      <c r="L309" s="237">
        <f t="shared" si="80"/>
        <v>0</v>
      </c>
      <c r="M309" s="237">
        <f t="shared" si="80"/>
        <v>0</v>
      </c>
      <c r="N309" s="237">
        <f t="shared" si="80"/>
        <v>0</v>
      </c>
      <c r="O309" s="237">
        <f t="shared" si="80"/>
        <v>0</v>
      </c>
      <c r="P309" s="237">
        <f t="shared" si="80"/>
        <v>0</v>
      </c>
      <c r="Q309" s="237">
        <f t="shared" si="80"/>
        <v>0</v>
      </c>
      <c r="R309" s="237">
        <f t="shared" si="80"/>
        <v>0</v>
      </c>
      <c r="S309" s="241">
        <f t="shared" si="80"/>
        <v>0</v>
      </c>
    </row>
    <row r="310" spans="1:19" s="44" customFormat="1" ht="24" customHeight="1">
      <c r="A310" s="98"/>
      <c r="B310" s="35" t="s">
        <v>899</v>
      </c>
      <c r="C310" s="30" t="s">
        <v>971</v>
      </c>
      <c r="D310" s="394">
        <v>528911</v>
      </c>
      <c r="E310" s="399">
        <v>257186</v>
      </c>
      <c r="F310" s="324">
        <f t="shared" si="77"/>
        <v>0.48625572166205655</v>
      </c>
      <c r="G310" s="334">
        <f t="shared" si="75"/>
        <v>0.01212539667086062</v>
      </c>
      <c r="H310" s="245">
        <f t="shared" si="79"/>
        <v>257186</v>
      </c>
      <c r="I310" s="258"/>
      <c r="J310" s="258"/>
      <c r="K310" s="395">
        <f>H310</f>
        <v>257186</v>
      </c>
      <c r="L310" s="395"/>
      <c r="M310" s="395"/>
      <c r="N310" s="258"/>
      <c r="O310" s="245"/>
      <c r="P310" s="245"/>
      <c r="Q310" s="517"/>
      <c r="R310" s="517"/>
      <c r="S310" s="524"/>
    </row>
    <row r="311" spans="1:19" s="44" customFormat="1" ht="18" customHeight="1">
      <c r="A311" s="98"/>
      <c r="B311" s="35" t="s">
        <v>678</v>
      </c>
      <c r="C311" s="30" t="s">
        <v>639</v>
      </c>
      <c r="D311" s="76">
        <v>760477</v>
      </c>
      <c r="E311" s="239">
        <v>310590.81</v>
      </c>
      <c r="F311" s="324">
        <f t="shared" si="77"/>
        <v>0.4084157837778131</v>
      </c>
      <c r="G311" s="334">
        <f aca="true" t="shared" si="81" ref="G311:G330">E311/$E$672</f>
        <v>0.014643241753337677</v>
      </c>
      <c r="H311" s="245">
        <f t="shared" si="79"/>
        <v>310590.81</v>
      </c>
      <c r="I311" s="239">
        <f>H311</f>
        <v>310590.81</v>
      </c>
      <c r="J311" s="242"/>
      <c r="K311" s="243"/>
      <c r="L311" s="243"/>
      <c r="M311" s="243"/>
      <c r="N311" s="245"/>
      <c r="O311" s="245"/>
      <c r="P311" s="521"/>
      <c r="Q311" s="517"/>
      <c r="R311" s="517"/>
      <c r="S311" s="524"/>
    </row>
    <row r="312" spans="1:19" s="44" customFormat="1" ht="16.5" customHeight="1">
      <c r="A312" s="98"/>
      <c r="B312" s="35" t="s">
        <v>681</v>
      </c>
      <c r="C312" s="30" t="s">
        <v>682</v>
      </c>
      <c r="D312" s="76">
        <v>51340</v>
      </c>
      <c r="E312" s="239">
        <v>51340.28</v>
      </c>
      <c r="F312" s="324">
        <f t="shared" si="77"/>
        <v>1.0000054538371639</v>
      </c>
      <c r="G312" s="334">
        <f t="shared" si="81"/>
        <v>0.002420509904089072</v>
      </c>
      <c r="H312" s="245">
        <f t="shared" si="79"/>
        <v>51340.28</v>
      </c>
      <c r="I312" s="239">
        <f>H312</f>
        <v>51340.28</v>
      </c>
      <c r="J312" s="242"/>
      <c r="K312" s="243"/>
      <c r="L312" s="243"/>
      <c r="M312" s="243"/>
      <c r="N312" s="245"/>
      <c r="O312" s="245"/>
      <c r="P312" s="521"/>
      <c r="Q312" s="517"/>
      <c r="R312" s="517"/>
      <c r="S312" s="524"/>
    </row>
    <row r="313" spans="1:19" s="44" customFormat="1" ht="16.5" customHeight="1">
      <c r="A313" s="98"/>
      <c r="B313" s="95" t="s">
        <v>762</v>
      </c>
      <c r="C313" s="30" t="s">
        <v>849</v>
      </c>
      <c r="D313" s="76">
        <v>127872</v>
      </c>
      <c r="E313" s="239">
        <v>55975.49</v>
      </c>
      <c r="F313" s="324">
        <f t="shared" si="77"/>
        <v>0.43774626188688687</v>
      </c>
      <c r="G313" s="334">
        <f t="shared" si="81"/>
        <v>0.0026390434164215468</v>
      </c>
      <c r="H313" s="245">
        <f t="shared" si="79"/>
        <v>55975.49</v>
      </c>
      <c r="I313" s="239">
        <f>H313</f>
        <v>55975.49</v>
      </c>
      <c r="J313" s="242"/>
      <c r="K313" s="243"/>
      <c r="L313" s="243"/>
      <c r="M313" s="243"/>
      <c r="N313" s="245"/>
      <c r="O313" s="245"/>
      <c r="P313" s="521"/>
      <c r="Q313" s="517"/>
      <c r="R313" s="517"/>
      <c r="S313" s="524"/>
    </row>
    <row r="314" spans="1:19" s="44" customFormat="1" ht="16.5" customHeight="1">
      <c r="A314" s="98"/>
      <c r="B314" s="95" t="s">
        <v>683</v>
      </c>
      <c r="C314" s="30" t="s">
        <v>684</v>
      </c>
      <c r="D314" s="76">
        <v>20264</v>
      </c>
      <c r="E314" s="239">
        <v>8837.08</v>
      </c>
      <c r="F314" s="324">
        <f t="shared" si="77"/>
        <v>0.4360975128306356</v>
      </c>
      <c r="G314" s="334">
        <f t="shared" si="81"/>
        <v>0.0004166365992399624</v>
      </c>
      <c r="H314" s="245">
        <f t="shared" si="79"/>
        <v>8837.08</v>
      </c>
      <c r="I314" s="239">
        <f>H314</f>
        <v>8837.08</v>
      </c>
      <c r="J314" s="242"/>
      <c r="K314" s="243"/>
      <c r="L314" s="243"/>
      <c r="M314" s="243"/>
      <c r="N314" s="245"/>
      <c r="O314" s="245"/>
      <c r="P314" s="521"/>
      <c r="Q314" s="517"/>
      <c r="R314" s="517"/>
      <c r="S314" s="524"/>
    </row>
    <row r="315" spans="1:19" s="44" customFormat="1" ht="14.25" customHeight="1">
      <c r="A315" s="98"/>
      <c r="B315" s="35" t="s">
        <v>685</v>
      </c>
      <c r="C315" s="31" t="s">
        <v>686</v>
      </c>
      <c r="D315" s="76">
        <v>11203</v>
      </c>
      <c r="E315" s="239">
        <v>1432.5</v>
      </c>
      <c r="F315" s="324">
        <f t="shared" si="77"/>
        <v>0.12786753548156743</v>
      </c>
      <c r="G315" s="334">
        <f t="shared" si="81"/>
        <v>6.753723270709852E-05</v>
      </c>
      <c r="H315" s="245">
        <f t="shared" si="79"/>
        <v>1432.5</v>
      </c>
      <c r="I315" s="239"/>
      <c r="J315" s="242">
        <f>H315</f>
        <v>1432.5</v>
      </c>
      <c r="K315" s="243"/>
      <c r="L315" s="243"/>
      <c r="M315" s="243"/>
      <c r="N315" s="245"/>
      <c r="O315" s="245"/>
      <c r="P315" s="521"/>
      <c r="Q315" s="517"/>
      <c r="R315" s="517"/>
      <c r="S315" s="524"/>
    </row>
    <row r="316" spans="1:19" s="44" customFormat="1" ht="18" customHeight="1">
      <c r="A316" s="98"/>
      <c r="B316" s="35" t="s">
        <v>687</v>
      </c>
      <c r="C316" s="31" t="s">
        <v>867</v>
      </c>
      <c r="D316" s="76">
        <v>6848</v>
      </c>
      <c r="E316" s="239">
        <v>5772.82</v>
      </c>
      <c r="F316" s="324">
        <f t="shared" si="77"/>
        <v>0.8429935747663551</v>
      </c>
      <c r="G316" s="334">
        <f t="shared" si="81"/>
        <v>0.0002721677401160157</v>
      </c>
      <c r="H316" s="245">
        <f t="shared" si="79"/>
        <v>5772.82</v>
      </c>
      <c r="I316" s="239"/>
      <c r="J316" s="242">
        <f aca="true" t="shared" si="82" ref="J316:J322">H316</f>
        <v>5772.82</v>
      </c>
      <c r="K316" s="243"/>
      <c r="L316" s="243"/>
      <c r="M316" s="243"/>
      <c r="N316" s="245"/>
      <c r="O316" s="245"/>
      <c r="P316" s="521"/>
      <c r="Q316" s="517"/>
      <c r="R316" s="517"/>
      <c r="S316" s="524"/>
    </row>
    <row r="317" spans="1:19" s="44" customFormat="1" ht="16.5" customHeight="1">
      <c r="A317" s="98"/>
      <c r="B317" s="35" t="s">
        <v>855</v>
      </c>
      <c r="C317" s="31" t="s">
        <v>856</v>
      </c>
      <c r="D317" s="76">
        <v>2020</v>
      </c>
      <c r="E317" s="239">
        <v>770</v>
      </c>
      <c r="F317" s="324">
        <f aca="true" t="shared" si="83" ref="F317:F414">E317/D317</f>
        <v>0.3811881188118812</v>
      </c>
      <c r="G317" s="334">
        <f t="shared" si="81"/>
        <v>3.630273590538629E-05</v>
      </c>
      <c r="H317" s="245">
        <f t="shared" si="79"/>
        <v>770</v>
      </c>
      <c r="I317" s="239"/>
      <c r="J317" s="242">
        <f t="shared" si="82"/>
        <v>770</v>
      </c>
      <c r="K317" s="243"/>
      <c r="L317" s="243"/>
      <c r="M317" s="243"/>
      <c r="N317" s="245"/>
      <c r="O317" s="245"/>
      <c r="P317" s="521"/>
      <c r="Q317" s="517"/>
      <c r="R317" s="517"/>
      <c r="S317" s="524"/>
    </row>
    <row r="318" spans="1:19" s="44" customFormat="1" ht="16.5" customHeight="1">
      <c r="A318" s="98"/>
      <c r="B318" s="35" t="s">
        <v>690</v>
      </c>
      <c r="C318" s="31" t="s">
        <v>691</v>
      </c>
      <c r="D318" s="76">
        <v>7488</v>
      </c>
      <c r="E318" s="239">
        <v>3851.79</v>
      </c>
      <c r="F318" s="324">
        <f t="shared" si="83"/>
        <v>0.514395032051282</v>
      </c>
      <c r="G318" s="334">
        <f t="shared" si="81"/>
        <v>0.0001815980716013089</v>
      </c>
      <c r="H318" s="245">
        <f t="shared" si="79"/>
        <v>3851.79</v>
      </c>
      <c r="I318" s="239"/>
      <c r="J318" s="242">
        <f t="shared" si="82"/>
        <v>3851.79</v>
      </c>
      <c r="K318" s="243"/>
      <c r="L318" s="243"/>
      <c r="M318" s="243"/>
      <c r="N318" s="245"/>
      <c r="O318" s="245"/>
      <c r="P318" s="521"/>
      <c r="Q318" s="517"/>
      <c r="R318" s="517"/>
      <c r="S318" s="524"/>
    </row>
    <row r="319" spans="1:19" s="44" customFormat="1" ht="16.5" customHeight="1">
      <c r="A319" s="98"/>
      <c r="B319" s="35" t="s">
        <v>368</v>
      </c>
      <c r="C319" s="31" t="s">
        <v>369</v>
      </c>
      <c r="D319" s="76">
        <v>800</v>
      </c>
      <c r="E319" s="239">
        <v>290</v>
      </c>
      <c r="F319" s="324">
        <f t="shared" si="83"/>
        <v>0.3625</v>
      </c>
      <c r="G319" s="334">
        <f t="shared" si="81"/>
        <v>1.3672458977353278E-05</v>
      </c>
      <c r="H319" s="245">
        <f t="shared" si="79"/>
        <v>290</v>
      </c>
      <c r="I319" s="239"/>
      <c r="J319" s="242">
        <f t="shared" si="82"/>
        <v>290</v>
      </c>
      <c r="K319" s="243"/>
      <c r="L319" s="243"/>
      <c r="M319" s="243"/>
      <c r="N319" s="245"/>
      <c r="O319" s="245"/>
      <c r="P319" s="521"/>
      <c r="Q319" s="517"/>
      <c r="R319" s="517"/>
      <c r="S319" s="524"/>
    </row>
    <row r="320" spans="1:19" s="44" customFormat="1" ht="21" customHeight="1">
      <c r="A320" s="98"/>
      <c r="B320" s="35" t="s">
        <v>1002</v>
      </c>
      <c r="C320" s="30" t="s">
        <v>1006</v>
      </c>
      <c r="D320" s="76">
        <v>1000</v>
      </c>
      <c r="E320" s="239">
        <v>612.9</v>
      </c>
      <c r="F320" s="324">
        <f t="shared" si="83"/>
        <v>0.6129</v>
      </c>
      <c r="G320" s="334">
        <f t="shared" si="81"/>
        <v>2.889603485248215E-05</v>
      </c>
      <c r="H320" s="245">
        <f t="shared" si="79"/>
        <v>612.9</v>
      </c>
      <c r="I320" s="239"/>
      <c r="J320" s="242">
        <f t="shared" si="82"/>
        <v>612.9</v>
      </c>
      <c r="K320" s="243"/>
      <c r="L320" s="243"/>
      <c r="M320" s="243"/>
      <c r="N320" s="245"/>
      <c r="O320" s="245"/>
      <c r="P320" s="521"/>
      <c r="Q320" s="517"/>
      <c r="R320" s="517"/>
      <c r="S320" s="524"/>
    </row>
    <row r="321" spans="1:19" s="44" customFormat="1" ht="15.75" customHeight="1">
      <c r="A321" s="98"/>
      <c r="B321" s="35" t="s">
        <v>696</v>
      </c>
      <c r="C321" s="31" t="s">
        <v>697</v>
      </c>
      <c r="D321" s="76">
        <v>38969</v>
      </c>
      <c r="E321" s="239">
        <v>29227</v>
      </c>
      <c r="F321" s="324">
        <f t="shared" si="83"/>
        <v>0.7500064153557956</v>
      </c>
      <c r="G321" s="334">
        <f t="shared" si="81"/>
        <v>0.0013779481328658767</v>
      </c>
      <c r="H321" s="245">
        <f t="shared" si="79"/>
        <v>29227</v>
      </c>
      <c r="I321" s="239"/>
      <c r="J321" s="242">
        <f t="shared" si="82"/>
        <v>29227</v>
      </c>
      <c r="K321" s="243"/>
      <c r="L321" s="243"/>
      <c r="M321" s="243"/>
      <c r="N321" s="245"/>
      <c r="O321" s="245"/>
      <c r="P321" s="521"/>
      <c r="Q321" s="517"/>
      <c r="R321" s="517"/>
      <c r="S321" s="524"/>
    </row>
    <row r="322" spans="1:19" s="44" customFormat="1" ht="21.75" customHeight="1">
      <c r="A322" s="98"/>
      <c r="B322" s="35" t="s">
        <v>1004</v>
      </c>
      <c r="C322" s="30" t="s">
        <v>1007</v>
      </c>
      <c r="D322" s="76">
        <v>1700</v>
      </c>
      <c r="E322" s="239">
        <v>599.17</v>
      </c>
      <c r="F322" s="324">
        <f t="shared" si="83"/>
        <v>0.3524529411764706</v>
      </c>
      <c r="G322" s="334">
        <f t="shared" si="81"/>
        <v>2.824871463951987E-05</v>
      </c>
      <c r="H322" s="245">
        <f t="shared" si="79"/>
        <v>599.17</v>
      </c>
      <c r="I322" s="239"/>
      <c r="J322" s="242">
        <f t="shared" si="82"/>
        <v>599.17</v>
      </c>
      <c r="K322" s="243"/>
      <c r="L322" s="243"/>
      <c r="M322" s="243"/>
      <c r="N322" s="245"/>
      <c r="O322" s="245"/>
      <c r="P322" s="521"/>
      <c r="Q322" s="517"/>
      <c r="R322" s="517"/>
      <c r="S322" s="524"/>
    </row>
    <row r="323" spans="1:19" s="44" customFormat="1" ht="23.25" customHeight="1">
      <c r="A323" s="147" t="s">
        <v>952</v>
      </c>
      <c r="B323" s="86"/>
      <c r="C323" s="67" t="s">
        <v>953</v>
      </c>
      <c r="D323" s="173">
        <f>SUM(D324:D337)</f>
        <v>104416</v>
      </c>
      <c r="E323" s="237">
        <f aca="true" t="shared" si="84" ref="E323:S323">SUM(E324:E337)</f>
        <v>26765.929999999997</v>
      </c>
      <c r="F323" s="353">
        <f t="shared" si="83"/>
        <v>0.2563393541219736</v>
      </c>
      <c r="G323" s="353">
        <f t="shared" si="81"/>
        <v>0.001261917516950722</v>
      </c>
      <c r="H323" s="237">
        <f t="shared" si="84"/>
        <v>26765.929999999997</v>
      </c>
      <c r="I323" s="237">
        <f t="shared" si="84"/>
        <v>16675.93</v>
      </c>
      <c r="J323" s="237">
        <f t="shared" si="84"/>
        <v>3820</v>
      </c>
      <c r="K323" s="237">
        <f t="shared" si="84"/>
        <v>6000</v>
      </c>
      <c r="L323" s="237">
        <f t="shared" si="84"/>
        <v>270</v>
      </c>
      <c r="M323" s="237">
        <f t="shared" si="84"/>
        <v>0</v>
      </c>
      <c r="N323" s="237">
        <f t="shared" si="84"/>
        <v>0</v>
      </c>
      <c r="O323" s="237">
        <f t="shared" si="84"/>
        <v>0</v>
      </c>
      <c r="P323" s="237">
        <f t="shared" si="84"/>
        <v>0</v>
      </c>
      <c r="Q323" s="237">
        <f t="shared" si="84"/>
        <v>0</v>
      </c>
      <c r="R323" s="237">
        <f t="shared" si="84"/>
        <v>0</v>
      </c>
      <c r="S323" s="241">
        <f t="shared" si="84"/>
        <v>0</v>
      </c>
    </row>
    <row r="324" spans="1:19" s="44" customFormat="1" ht="21.75" customHeight="1">
      <c r="A324" s="98"/>
      <c r="B324" s="35" t="s">
        <v>948</v>
      </c>
      <c r="C324" s="30" t="s">
        <v>972</v>
      </c>
      <c r="D324" s="76">
        <v>12000</v>
      </c>
      <c r="E324" s="239">
        <v>6000</v>
      </c>
      <c r="F324" s="324">
        <f t="shared" si="83"/>
        <v>0.5</v>
      </c>
      <c r="G324" s="334">
        <f t="shared" si="81"/>
        <v>0.00028287846160041265</v>
      </c>
      <c r="H324" s="245">
        <f aca="true" t="shared" si="85" ref="H324:H337">E324</f>
        <v>6000</v>
      </c>
      <c r="I324" s="239"/>
      <c r="J324" s="242"/>
      <c r="K324" s="243">
        <f>H324</f>
        <v>6000</v>
      </c>
      <c r="L324" s="243"/>
      <c r="M324" s="243"/>
      <c r="N324" s="245"/>
      <c r="O324" s="245"/>
      <c r="P324" s="521"/>
      <c r="Q324" s="517"/>
      <c r="R324" s="517"/>
      <c r="S324" s="524"/>
    </row>
    <row r="325" spans="1:19" s="44" customFormat="1" ht="15" customHeight="1">
      <c r="A325" s="98"/>
      <c r="B325" s="35" t="s">
        <v>381</v>
      </c>
      <c r="C325" s="30" t="s">
        <v>134</v>
      </c>
      <c r="D325" s="76">
        <v>8550</v>
      </c>
      <c r="E325" s="239">
        <v>270</v>
      </c>
      <c r="F325" s="324">
        <f t="shared" si="83"/>
        <v>0.031578947368421054</v>
      </c>
      <c r="G325" s="334">
        <f t="shared" si="81"/>
        <v>1.2729530772018569E-05</v>
      </c>
      <c r="H325" s="245">
        <f t="shared" si="85"/>
        <v>270</v>
      </c>
      <c r="I325" s="239"/>
      <c r="J325" s="242"/>
      <c r="K325" s="243"/>
      <c r="L325" s="243">
        <f>H325</f>
        <v>270</v>
      </c>
      <c r="M325" s="243"/>
      <c r="N325" s="245"/>
      <c r="O325" s="245"/>
      <c r="P325" s="521"/>
      <c r="Q325" s="517"/>
      <c r="R325" s="517"/>
      <c r="S325" s="524"/>
    </row>
    <row r="326" spans="1:19" s="44" customFormat="1" ht="15.75" customHeight="1">
      <c r="A326" s="98"/>
      <c r="B326" s="35" t="s">
        <v>678</v>
      </c>
      <c r="C326" s="30" t="s">
        <v>639</v>
      </c>
      <c r="D326" s="76">
        <v>28800</v>
      </c>
      <c r="E326" s="239">
        <v>12480</v>
      </c>
      <c r="F326" s="324">
        <f t="shared" si="83"/>
        <v>0.43333333333333335</v>
      </c>
      <c r="G326" s="334">
        <f t="shared" si="81"/>
        <v>0.0005883872001288583</v>
      </c>
      <c r="H326" s="245">
        <f t="shared" si="85"/>
        <v>12480</v>
      </c>
      <c r="I326" s="239">
        <f>H326</f>
        <v>12480</v>
      </c>
      <c r="J326" s="242"/>
      <c r="K326" s="243"/>
      <c r="L326" s="243"/>
      <c r="M326" s="243"/>
      <c r="N326" s="245"/>
      <c r="O326" s="245"/>
      <c r="P326" s="521"/>
      <c r="Q326" s="517"/>
      <c r="R326" s="517"/>
      <c r="S326" s="524"/>
    </row>
    <row r="327" spans="1:19" s="44" customFormat="1" ht="15" customHeight="1">
      <c r="A327" s="98"/>
      <c r="B327" s="35" t="s">
        <v>707</v>
      </c>
      <c r="C327" s="30" t="s">
        <v>849</v>
      </c>
      <c r="D327" s="76">
        <v>4362</v>
      </c>
      <c r="E327" s="239">
        <v>1890.17</v>
      </c>
      <c r="F327" s="324">
        <f t="shared" si="83"/>
        <v>0.43332645575424117</v>
      </c>
      <c r="G327" s="334">
        <f t="shared" si="81"/>
        <v>8.911473029387533E-05</v>
      </c>
      <c r="H327" s="245">
        <f t="shared" si="85"/>
        <v>1890.17</v>
      </c>
      <c r="I327" s="239">
        <f>H327</f>
        <v>1890.17</v>
      </c>
      <c r="J327" s="242"/>
      <c r="K327" s="243"/>
      <c r="L327" s="243"/>
      <c r="M327" s="243"/>
      <c r="N327" s="245"/>
      <c r="O327" s="245"/>
      <c r="P327" s="521"/>
      <c r="Q327" s="517"/>
      <c r="R327" s="517"/>
      <c r="S327" s="524"/>
    </row>
    <row r="328" spans="1:19" s="44" customFormat="1" ht="15.75" customHeight="1">
      <c r="A328" s="98"/>
      <c r="B328" s="35" t="s">
        <v>683</v>
      </c>
      <c r="C328" s="30" t="s">
        <v>684</v>
      </c>
      <c r="D328" s="76">
        <v>704</v>
      </c>
      <c r="E328" s="239">
        <v>305.76</v>
      </c>
      <c r="F328" s="324">
        <f t="shared" si="83"/>
        <v>0.4343181818181818</v>
      </c>
      <c r="G328" s="334">
        <f t="shared" si="81"/>
        <v>1.4415486403157028E-05</v>
      </c>
      <c r="H328" s="245">
        <f t="shared" si="85"/>
        <v>305.76</v>
      </c>
      <c r="I328" s="239">
        <f>H328</f>
        <v>305.76</v>
      </c>
      <c r="J328" s="242"/>
      <c r="K328" s="243"/>
      <c r="L328" s="243"/>
      <c r="M328" s="243"/>
      <c r="N328" s="245"/>
      <c r="O328" s="245"/>
      <c r="P328" s="521"/>
      <c r="Q328" s="517"/>
      <c r="R328" s="517"/>
      <c r="S328" s="524"/>
    </row>
    <row r="329" spans="1:19" s="44" customFormat="1" ht="15.75" customHeight="1">
      <c r="A329" s="98"/>
      <c r="B329" s="35" t="s">
        <v>366</v>
      </c>
      <c r="C329" s="30" t="s">
        <v>213</v>
      </c>
      <c r="D329" s="76">
        <v>30000</v>
      </c>
      <c r="E329" s="239">
        <v>2000</v>
      </c>
      <c r="F329" s="324">
        <f t="shared" si="83"/>
        <v>0.06666666666666667</v>
      </c>
      <c r="G329" s="334">
        <f t="shared" si="81"/>
        <v>9.429282053347088E-05</v>
      </c>
      <c r="H329" s="245">
        <f t="shared" si="85"/>
        <v>2000</v>
      </c>
      <c r="I329" s="239">
        <f>H329</f>
        <v>2000</v>
      </c>
      <c r="J329" s="242"/>
      <c r="K329" s="243"/>
      <c r="L329" s="243"/>
      <c r="M329" s="243"/>
      <c r="N329" s="245"/>
      <c r="O329" s="245"/>
      <c r="P329" s="521"/>
      <c r="Q329" s="517"/>
      <c r="R329" s="517"/>
      <c r="S329" s="524"/>
    </row>
    <row r="330" spans="1:19" s="44" customFormat="1" ht="15.75" customHeight="1">
      <c r="A330" s="98"/>
      <c r="B330" s="35" t="s">
        <v>685</v>
      </c>
      <c r="C330" s="31" t="s">
        <v>902</v>
      </c>
      <c r="D330" s="76">
        <v>5000</v>
      </c>
      <c r="E330" s="239">
        <v>270</v>
      </c>
      <c r="F330" s="324">
        <f t="shared" si="83"/>
        <v>0.054</v>
      </c>
      <c r="G330" s="334">
        <f t="shared" si="81"/>
        <v>1.2729530772018569E-05</v>
      </c>
      <c r="H330" s="245">
        <f t="shared" si="85"/>
        <v>270</v>
      </c>
      <c r="I330" s="239"/>
      <c r="J330" s="242">
        <f>H330</f>
        <v>270</v>
      </c>
      <c r="K330" s="243"/>
      <c r="L330" s="243"/>
      <c r="M330" s="243"/>
      <c r="N330" s="245"/>
      <c r="O330" s="245"/>
      <c r="P330" s="521"/>
      <c r="Q330" s="517"/>
      <c r="R330" s="517"/>
      <c r="S330" s="524"/>
    </row>
    <row r="331" spans="1:19" s="44" customFormat="1" ht="15.75" customHeight="1">
      <c r="A331" s="98"/>
      <c r="B331" s="35" t="s">
        <v>690</v>
      </c>
      <c r="C331" s="31" t="s">
        <v>691</v>
      </c>
      <c r="D331" s="76">
        <v>3000</v>
      </c>
      <c r="E331" s="239">
        <v>2100</v>
      </c>
      <c r="F331" s="324">
        <f t="shared" si="83"/>
        <v>0.7</v>
      </c>
      <c r="G331" s="334">
        <f aca="true" t="shared" si="86" ref="G331:G336">E331/$E$672</f>
        <v>9.900746156014443E-05</v>
      </c>
      <c r="H331" s="245">
        <f t="shared" si="85"/>
        <v>2100</v>
      </c>
      <c r="I331" s="239"/>
      <c r="J331" s="242">
        <f aca="true" t="shared" si="87" ref="J331:J337">H331</f>
        <v>2100</v>
      </c>
      <c r="K331" s="243"/>
      <c r="L331" s="243"/>
      <c r="M331" s="243"/>
      <c r="N331" s="245"/>
      <c r="O331" s="245"/>
      <c r="P331" s="521"/>
      <c r="Q331" s="517"/>
      <c r="R331" s="517"/>
      <c r="S331" s="524"/>
    </row>
    <row r="332" spans="1:19" s="44" customFormat="1" ht="15.75" customHeight="1">
      <c r="A332" s="98"/>
      <c r="B332" s="35" t="s">
        <v>368</v>
      </c>
      <c r="C332" s="31" t="s">
        <v>369</v>
      </c>
      <c r="D332" s="76">
        <v>500</v>
      </c>
      <c r="E332" s="239">
        <v>0</v>
      </c>
      <c r="F332" s="324">
        <f t="shared" si="83"/>
        <v>0</v>
      </c>
      <c r="G332" s="334">
        <f t="shared" si="86"/>
        <v>0</v>
      </c>
      <c r="H332" s="245">
        <f t="shared" si="85"/>
        <v>0</v>
      </c>
      <c r="I332" s="239"/>
      <c r="J332" s="242">
        <f t="shared" si="87"/>
        <v>0</v>
      </c>
      <c r="K332" s="243"/>
      <c r="L332" s="243"/>
      <c r="M332" s="243"/>
      <c r="N332" s="245"/>
      <c r="O332" s="245"/>
      <c r="P332" s="521"/>
      <c r="Q332" s="517"/>
      <c r="R332" s="517"/>
      <c r="S332" s="524"/>
    </row>
    <row r="333" spans="1:19" s="44" customFormat="1" ht="23.25" customHeight="1">
      <c r="A333" s="98"/>
      <c r="B333" s="35" t="s">
        <v>1009</v>
      </c>
      <c r="C333" s="30" t="s">
        <v>1011</v>
      </c>
      <c r="D333" s="76">
        <v>1000</v>
      </c>
      <c r="E333" s="239">
        <v>0</v>
      </c>
      <c r="F333" s="324">
        <f t="shared" si="83"/>
        <v>0</v>
      </c>
      <c r="G333" s="334">
        <f t="shared" si="86"/>
        <v>0</v>
      </c>
      <c r="H333" s="245">
        <f t="shared" si="85"/>
        <v>0</v>
      </c>
      <c r="I333" s="239"/>
      <c r="J333" s="242">
        <f t="shared" si="87"/>
        <v>0</v>
      </c>
      <c r="K333" s="243"/>
      <c r="L333" s="243"/>
      <c r="M333" s="243"/>
      <c r="N333" s="245"/>
      <c r="O333" s="245"/>
      <c r="P333" s="521"/>
      <c r="Q333" s="517"/>
      <c r="R333" s="517"/>
      <c r="S333" s="524"/>
    </row>
    <row r="334" spans="1:19" s="44" customFormat="1" ht="21.75" customHeight="1">
      <c r="A334" s="98"/>
      <c r="B334" s="35" t="s">
        <v>1002</v>
      </c>
      <c r="C334" s="30" t="s">
        <v>1006</v>
      </c>
      <c r="D334" s="76">
        <v>500</v>
      </c>
      <c r="E334" s="239">
        <v>0</v>
      </c>
      <c r="F334" s="324">
        <f t="shared" si="83"/>
        <v>0</v>
      </c>
      <c r="G334" s="334">
        <f t="shared" si="86"/>
        <v>0</v>
      </c>
      <c r="H334" s="245">
        <f t="shared" si="85"/>
        <v>0</v>
      </c>
      <c r="I334" s="239"/>
      <c r="J334" s="242">
        <f t="shared" si="87"/>
        <v>0</v>
      </c>
      <c r="K334" s="243"/>
      <c r="L334" s="243"/>
      <c r="M334" s="243"/>
      <c r="N334" s="245"/>
      <c r="O334" s="245"/>
      <c r="P334" s="521"/>
      <c r="Q334" s="517"/>
      <c r="R334" s="517"/>
      <c r="S334" s="524"/>
    </row>
    <row r="335" spans="1:19" s="44" customFormat="1" ht="23.25" customHeight="1">
      <c r="A335" s="98"/>
      <c r="B335" s="35" t="s">
        <v>1003</v>
      </c>
      <c r="C335" s="30" t="s">
        <v>520</v>
      </c>
      <c r="D335" s="76">
        <v>7000</v>
      </c>
      <c r="E335" s="239">
        <v>1450</v>
      </c>
      <c r="F335" s="324">
        <f t="shared" si="83"/>
        <v>0.20714285714285716</v>
      </c>
      <c r="G335" s="334">
        <f t="shared" si="86"/>
        <v>6.83622948867664E-05</v>
      </c>
      <c r="H335" s="245">
        <f t="shared" si="85"/>
        <v>1450</v>
      </c>
      <c r="I335" s="239"/>
      <c r="J335" s="242">
        <f t="shared" si="87"/>
        <v>1450</v>
      </c>
      <c r="K335" s="243"/>
      <c r="L335" s="243"/>
      <c r="M335" s="243"/>
      <c r="N335" s="245"/>
      <c r="O335" s="245"/>
      <c r="P335" s="521"/>
      <c r="Q335" s="517"/>
      <c r="R335" s="517"/>
      <c r="S335" s="524"/>
    </row>
    <row r="336" spans="1:19" s="44" customFormat="1" ht="22.5" customHeight="1">
      <c r="A336" s="98"/>
      <c r="B336" s="35" t="s">
        <v>1004</v>
      </c>
      <c r="C336" s="30" t="s">
        <v>1007</v>
      </c>
      <c r="D336" s="76">
        <v>500</v>
      </c>
      <c r="E336" s="239">
        <v>0</v>
      </c>
      <c r="F336" s="324">
        <f t="shared" si="83"/>
        <v>0</v>
      </c>
      <c r="G336" s="334">
        <f t="shared" si="86"/>
        <v>0</v>
      </c>
      <c r="H336" s="245">
        <f t="shared" si="85"/>
        <v>0</v>
      </c>
      <c r="I336" s="239"/>
      <c r="J336" s="242">
        <f t="shared" si="87"/>
        <v>0</v>
      </c>
      <c r="K336" s="243"/>
      <c r="L336" s="243"/>
      <c r="M336" s="243"/>
      <c r="N336" s="245"/>
      <c r="O336" s="245"/>
      <c r="P336" s="521"/>
      <c r="Q336" s="517"/>
      <c r="R336" s="517"/>
      <c r="S336" s="524"/>
    </row>
    <row r="337" spans="1:19" s="44" customFormat="1" ht="15.75" customHeight="1">
      <c r="A337" s="98"/>
      <c r="B337" s="35" t="s">
        <v>1005</v>
      </c>
      <c r="C337" s="30" t="s">
        <v>531</v>
      </c>
      <c r="D337" s="76">
        <v>2500</v>
      </c>
      <c r="E337" s="239">
        <v>0</v>
      </c>
      <c r="F337" s="324">
        <f t="shared" si="83"/>
        <v>0</v>
      </c>
      <c r="G337" s="334">
        <f aca="true" t="shared" si="88" ref="G337:G373">E337/$E$672</f>
        <v>0</v>
      </c>
      <c r="H337" s="245">
        <f t="shared" si="85"/>
        <v>0</v>
      </c>
      <c r="I337" s="239"/>
      <c r="J337" s="242">
        <f t="shared" si="87"/>
        <v>0</v>
      </c>
      <c r="K337" s="243"/>
      <c r="L337" s="243"/>
      <c r="M337" s="243"/>
      <c r="N337" s="245"/>
      <c r="O337" s="245"/>
      <c r="P337" s="521"/>
      <c r="Q337" s="517"/>
      <c r="R337" s="517"/>
      <c r="S337" s="524"/>
    </row>
    <row r="338" spans="1:19" s="44" customFormat="1" ht="19.5" customHeight="1">
      <c r="A338" s="366" t="s">
        <v>937</v>
      </c>
      <c r="B338" s="369"/>
      <c r="C338" s="364" t="s">
        <v>938</v>
      </c>
      <c r="D338" s="365">
        <f>D339</f>
        <v>5000</v>
      </c>
      <c r="E338" s="240">
        <f>E339</f>
        <v>0</v>
      </c>
      <c r="F338" s="353">
        <f t="shared" si="83"/>
        <v>0</v>
      </c>
      <c r="G338" s="353">
        <f t="shared" si="88"/>
        <v>0</v>
      </c>
      <c r="H338" s="240">
        <f>H339</f>
        <v>0</v>
      </c>
      <c r="I338" s="240">
        <f aca="true" t="shared" si="89" ref="I338:S338">I339</f>
        <v>0</v>
      </c>
      <c r="J338" s="240">
        <f t="shared" si="89"/>
        <v>0</v>
      </c>
      <c r="K338" s="240">
        <f t="shared" si="89"/>
        <v>0</v>
      </c>
      <c r="L338" s="240">
        <f t="shared" si="89"/>
        <v>0</v>
      </c>
      <c r="M338" s="240">
        <f t="shared" si="89"/>
        <v>0</v>
      </c>
      <c r="N338" s="240">
        <f t="shared" si="89"/>
        <v>0</v>
      </c>
      <c r="O338" s="240">
        <f t="shared" si="89"/>
        <v>0</v>
      </c>
      <c r="P338" s="240">
        <f t="shared" si="89"/>
        <v>0</v>
      </c>
      <c r="Q338" s="240">
        <f t="shared" si="89"/>
        <v>0</v>
      </c>
      <c r="R338" s="240">
        <f t="shared" si="89"/>
        <v>0</v>
      </c>
      <c r="S338" s="240">
        <f t="shared" si="89"/>
        <v>0</v>
      </c>
    </row>
    <row r="339" spans="1:19" s="44" customFormat="1" ht="57" customHeight="1">
      <c r="A339" s="98"/>
      <c r="B339" s="35" t="s">
        <v>130</v>
      </c>
      <c r="C339" s="30" t="s">
        <v>939</v>
      </c>
      <c r="D339" s="76">
        <v>5000</v>
      </c>
      <c r="E339" s="239">
        <v>0</v>
      </c>
      <c r="F339" s="334">
        <f t="shared" si="83"/>
        <v>0</v>
      </c>
      <c r="G339" s="334">
        <f t="shared" si="88"/>
        <v>0</v>
      </c>
      <c r="H339" s="245">
        <f>E339</f>
        <v>0</v>
      </c>
      <c r="I339" s="239"/>
      <c r="J339" s="242"/>
      <c r="K339" s="243">
        <f>H339</f>
        <v>0</v>
      </c>
      <c r="L339" s="243"/>
      <c r="M339" s="243"/>
      <c r="N339" s="245"/>
      <c r="O339" s="245"/>
      <c r="P339" s="521"/>
      <c r="Q339" s="517"/>
      <c r="R339" s="517"/>
      <c r="S339" s="524"/>
    </row>
    <row r="340" spans="1:19" s="44" customFormat="1" ht="15.75" customHeight="1">
      <c r="A340" s="147" t="s">
        <v>10</v>
      </c>
      <c r="B340" s="86"/>
      <c r="C340" s="86" t="s">
        <v>354</v>
      </c>
      <c r="D340" s="396">
        <f>SUM(D341:D353)</f>
        <v>551027</v>
      </c>
      <c r="E340" s="397">
        <f>SUM(E341:E353)</f>
        <v>256397.98999999996</v>
      </c>
      <c r="F340" s="353">
        <f t="shared" si="83"/>
        <v>0.46530930426276745</v>
      </c>
      <c r="G340" s="353">
        <f t="shared" si="88"/>
        <v>0.01208824482810633</v>
      </c>
      <c r="H340" s="397">
        <f>SUM(H341:H353)</f>
        <v>256397.98999999996</v>
      </c>
      <c r="I340" s="397">
        <f aca="true" t="shared" si="90" ref="I340:S340">SUM(I341:I353)</f>
        <v>187054.32999999996</v>
      </c>
      <c r="J340" s="397">
        <f t="shared" si="90"/>
        <v>69343.66</v>
      </c>
      <c r="K340" s="397">
        <f t="shared" si="90"/>
        <v>0</v>
      </c>
      <c r="L340" s="397">
        <f t="shared" si="90"/>
        <v>0</v>
      </c>
      <c r="M340" s="397">
        <f t="shared" si="90"/>
        <v>0</v>
      </c>
      <c r="N340" s="397">
        <f t="shared" si="90"/>
        <v>0</v>
      </c>
      <c r="O340" s="397">
        <f t="shared" si="90"/>
        <v>0</v>
      </c>
      <c r="P340" s="397">
        <f t="shared" si="90"/>
        <v>0</v>
      </c>
      <c r="Q340" s="397">
        <f t="shared" si="90"/>
        <v>0</v>
      </c>
      <c r="R340" s="397">
        <f t="shared" si="90"/>
        <v>0</v>
      </c>
      <c r="S340" s="509">
        <f t="shared" si="90"/>
        <v>0</v>
      </c>
    </row>
    <row r="341" spans="1:19" s="44" customFormat="1" ht="15.75" customHeight="1">
      <c r="A341" s="98"/>
      <c r="B341" s="35" t="s">
        <v>678</v>
      </c>
      <c r="C341" s="30" t="s">
        <v>639</v>
      </c>
      <c r="D341" s="76">
        <v>273857</v>
      </c>
      <c r="E341" s="239">
        <v>142188.8</v>
      </c>
      <c r="F341" s="324">
        <f t="shared" si="83"/>
        <v>0.5192081998999477</v>
      </c>
      <c r="G341" s="334">
        <f t="shared" si="88"/>
        <v>0.0067036915001347916</v>
      </c>
      <c r="H341" s="245">
        <f>E341</f>
        <v>142188.8</v>
      </c>
      <c r="I341" s="239">
        <f>H341</f>
        <v>142188.8</v>
      </c>
      <c r="J341" s="242"/>
      <c r="K341" s="243"/>
      <c r="L341" s="243"/>
      <c r="M341" s="243"/>
      <c r="N341" s="245"/>
      <c r="O341" s="245"/>
      <c r="P341" s="521"/>
      <c r="Q341" s="517"/>
      <c r="R341" s="517"/>
      <c r="S341" s="524"/>
    </row>
    <row r="342" spans="1:19" s="44" customFormat="1" ht="15.75" customHeight="1">
      <c r="A342" s="98"/>
      <c r="B342" s="35" t="s">
        <v>681</v>
      </c>
      <c r="C342" s="30" t="s">
        <v>682</v>
      </c>
      <c r="D342" s="76">
        <v>19077</v>
      </c>
      <c r="E342" s="239">
        <v>19076.78</v>
      </c>
      <c r="F342" s="324">
        <f t="shared" si="83"/>
        <v>0.9999884677884363</v>
      </c>
      <c r="G342" s="334">
        <f t="shared" si="88"/>
        <v>0.0008994016964482533</v>
      </c>
      <c r="H342" s="245">
        <f aca="true" t="shared" si="91" ref="H342:H353">E342</f>
        <v>19076.78</v>
      </c>
      <c r="I342" s="239">
        <f>H342</f>
        <v>19076.78</v>
      </c>
      <c r="J342" s="242"/>
      <c r="K342" s="243"/>
      <c r="L342" s="243"/>
      <c r="M342" s="243"/>
      <c r="N342" s="245"/>
      <c r="O342" s="245"/>
      <c r="P342" s="521"/>
      <c r="Q342" s="517"/>
      <c r="R342" s="517"/>
      <c r="S342" s="524"/>
    </row>
    <row r="343" spans="1:19" s="44" customFormat="1" ht="15.75" customHeight="1">
      <c r="A343" s="98"/>
      <c r="B343" s="35" t="s">
        <v>707</v>
      </c>
      <c r="C343" s="30" t="s">
        <v>849</v>
      </c>
      <c r="D343" s="76">
        <v>44355</v>
      </c>
      <c r="E343" s="239">
        <v>22863.14</v>
      </c>
      <c r="F343" s="324">
        <f t="shared" si="83"/>
        <v>0.5154580092436027</v>
      </c>
      <c r="G343" s="334">
        <f t="shared" si="88"/>
        <v>0.0010779149784258097</v>
      </c>
      <c r="H343" s="245">
        <f t="shared" si="91"/>
        <v>22863.14</v>
      </c>
      <c r="I343" s="239">
        <f>H343</f>
        <v>22863.14</v>
      </c>
      <c r="J343" s="242"/>
      <c r="K343" s="243"/>
      <c r="L343" s="243"/>
      <c r="M343" s="243"/>
      <c r="N343" s="245"/>
      <c r="O343" s="245"/>
      <c r="P343" s="521"/>
      <c r="Q343" s="517"/>
      <c r="R343" s="517"/>
      <c r="S343" s="524"/>
    </row>
    <row r="344" spans="1:19" s="44" customFormat="1" ht="15.75" customHeight="1">
      <c r="A344" s="98"/>
      <c r="B344" s="35" t="s">
        <v>683</v>
      </c>
      <c r="C344" s="30" t="s">
        <v>684</v>
      </c>
      <c r="D344" s="76">
        <v>7097</v>
      </c>
      <c r="E344" s="239">
        <v>2925.61</v>
      </c>
      <c r="F344" s="324">
        <f t="shared" si="83"/>
        <v>0.4122319289840778</v>
      </c>
      <c r="G344" s="334">
        <f t="shared" si="88"/>
        <v>0.00013793200934046387</v>
      </c>
      <c r="H344" s="245">
        <f t="shared" si="91"/>
        <v>2925.61</v>
      </c>
      <c r="I344" s="239">
        <f>H344</f>
        <v>2925.61</v>
      </c>
      <c r="J344" s="242"/>
      <c r="K344" s="243"/>
      <c r="L344" s="243"/>
      <c r="M344" s="243"/>
      <c r="N344" s="245"/>
      <c r="O344" s="245"/>
      <c r="P344" s="521"/>
      <c r="Q344" s="517"/>
      <c r="R344" s="517"/>
      <c r="S344" s="524"/>
    </row>
    <row r="345" spans="1:19" s="44" customFormat="1" ht="15.75" customHeight="1">
      <c r="A345" s="98"/>
      <c r="B345" s="35" t="s">
        <v>685</v>
      </c>
      <c r="C345" s="31" t="s">
        <v>686</v>
      </c>
      <c r="D345" s="76">
        <v>62944</v>
      </c>
      <c r="E345" s="239">
        <v>8601.84</v>
      </c>
      <c r="F345" s="324">
        <f t="shared" si="83"/>
        <v>0.13665861718352823</v>
      </c>
      <c r="G345" s="334">
        <f t="shared" si="88"/>
        <v>0.0004055458776888156</v>
      </c>
      <c r="H345" s="245">
        <f t="shared" si="91"/>
        <v>8601.84</v>
      </c>
      <c r="I345" s="239"/>
      <c r="J345" s="242">
        <f>H345</f>
        <v>8601.84</v>
      </c>
      <c r="K345" s="243"/>
      <c r="L345" s="243"/>
      <c r="M345" s="243"/>
      <c r="N345" s="245"/>
      <c r="O345" s="245"/>
      <c r="P345" s="521"/>
      <c r="Q345" s="517"/>
      <c r="R345" s="517"/>
      <c r="S345" s="524"/>
    </row>
    <row r="346" spans="1:19" s="44" customFormat="1" ht="15.75" customHeight="1">
      <c r="A346" s="98"/>
      <c r="B346" s="35" t="s">
        <v>864</v>
      </c>
      <c r="C346" s="30" t="s">
        <v>608</v>
      </c>
      <c r="D346" s="76">
        <v>70700</v>
      </c>
      <c r="E346" s="239">
        <v>34970.43</v>
      </c>
      <c r="F346" s="324">
        <f t="shared" si="83"/>
        <v>0.49463125884016973</v>
      </c>
      <c r="G346" s="334">
        <f t="shared" si="88"/>
        <v>0.0016487302399841532</v>
      </c>
      <c r="H346" s="245">
        <f t="shared" si="91"/>
        <v>34970.43</v>
      </c>
      <c r="I346" s="239"/>
      <c r="J346" s="242">
        <f aca="true" t="shared" si="92" ref="J346:J353">H346</f>
        <v>34970.43</v>
      </c>
      <c r="K346" s="243"/>
      <c r="L346" s="243"/>
      <c r="M346" s="243"/>
      <c r="N346" s="245"/>
      <c r="O346" s="245"/>
      <c r="P346" s="521"/>
      <c r="Q346" s="517"/>
      <c r="R346" s="517"/>
      <c r="S346" s="524"/>
    </row>
    <row r="347" spans="1:19" s="44" customFormat="1" ht="15.75" customHeight="1">
      <c r="A347" s="98"/>
      <c r="B347" s="35" t="s">
        <v>687</v>
      </c>
      <c r="C347" s="31" t="s">
        <v>867</v>
      </c>
      <c r="D347" s="76">
        <v>37033</v>
      </c>
      <c r="E347" s="239">
        <v>10636.13</v>
      </c>
      <c r="F347" s="324">
        <f t="shared" si="83"/>
        <v>0.2872068155428942</v>
      </c>
      <c r="G347" s="334">
        <f t="shared" si="88"/>
        <v>0.0005014553486303328</v>
      </c>
      <c r="H347" s="245">
        <f t="shared" si="91"/>
        <v>10636.13</v>
      </c>
      <c r="I347" s="239"/>
      <c r="J347" s="242">
        <f t="shared" si="92"/>
        <v>10636.13</v>
      </c>
      <c r="K347" s="243"/>
      <c r="L347" s="243"/>
      <c r="M347" s="243"/>
      <c r="N347" s="245"/>
      <c r="O347" s="245"/>
      <c r="P347" s="521"/>
      <c r="Q347" s="517"/>
      <c r="R347" s="517"/>
      <c r="S347" s="524"/>
    </row>
    <row r="348" spans="1:19" s="44" customFormat="1" ht="15.75" customHeight="1">
      <c r="A348" s="98"/>
      <c r="B348" s="35" t="s">
        <v>855</v>
      </c>
      <c r="C348" s="31" t="s">
        <v>856</v>
      </c>
      <c r="D348" s="76">
        <v>830</v>
      </c>
      <c r="E348" s="239">
        <v>400.04</v>
      </c>
      <c r="F348" s="324">
        <f t="shared" si="83"/>
        <v>0.48197590361445786</v>
      </c>
      <c r="G348" s="334">
        <f t="shared" si="88"/>
        <v>1.8860449963104847E-05</v>
      </c>
      <c r="H348" s="245">
        <f t="shared" si="91"/>
        <v>400.04</v>
      </c>
      <c r="I348" s="239"/>
      <c r="J348" s="242">
        <f t="shared" si="92"/>
        <v>400.04</v>
      </c>
      <c r="K348" s="243"/>
      <c r="L348" s="243"/>
      <c r="M348" s="243"/>
      <c r="N348" s="245"/>
      <c r="O348" s="245"/>
      <c r="P348" s="521"/>
      <c r="Q348" s="517"/>
      <c r="R348" s="517"/>
      <c r="S348" s="524"/>
    </row>
    <row r="349" spans="1:19" s="44" customFormat="1" ht="15.75" customHeight="1">
      <c r="A349" s="98"/>
      <c r="B349" s="35" t="s">
        <v>690</v>
      </c>
      <c r="C349" s="31" t="s">
        <v>869</v>
      </c>
      <c r="D349" s="76">
        <v>20360</v>
      </c>
      <c r="E349" s="239">
        <v>4527.22</v>
      </c>
      <c r="F349" s="324">
        <f t="shared" si="83"/>
        <v>0.22235854616895875</v>
      </c>
      <c r="G349" s="334">
        <f t="shared" si="88"/>
        <v>0.00021344217148777005</v>
      </c>
      <c r="H349" s="245">
        <f t="shared" si="91"/>
        <v>4527.22</v>
      </c>
      <c r="I349" s="239"/>
      <c r="J349" s="242">
        <f t="shared" si="92"/>
        <v>4527.22</v>
      </c>
      <c r="K349" s="243"/>
      <c r="L349" s="243"/>
      <c r="M349" s="243"/>
      <c r="N349" s="245"/>
      <c r="O349" s="245"/>
      <c r="P349" s="521"/>
      <c r="Q349" s="517"/>
      <c r="R349" s="517"/>
      <c r="S349" s="524"/>
    </row>
    <row r="350" spans="1:19" s="44" customFormat="1" ht="22.5" customHeight="1">
      <c r="A350" s="98"/>
      <c r="B350" s="35" t="s">
        <v>1002</v>
      </c>
      <c r="C350" s="30" t="s">
        <v>1006</v>
      </c>
      <c r="D350" s="76">
        <v>564</v>
      </c>
      <c r="E350" s="239">
        <v>150</v>
      </c>
      <c r="F350" s="324">
        <f t="shared" si="83"/>
        <v>0.26595744680851063</v>
      </c>
      <c r="G350" s="334">
        <f t="shared" si="88"/>
        <v>7.071961540010316E-06</v>
      </c>
      <c r="H350" s="245">
        <f t="shared" si="91"/>
        <v>150</v>
      </c>
      <c r="I350" s="239"/>
      <c r="J350" s="242">
        <f t="shared" si="92"/>
        <v>150</v>
      </c>
      <c r="K350" s="243"/>
      <c r="L350" s="243"/>
      <c r="M350" s="243"/>
      <c r="N350" s="245"/>
      <c r="O350" s="245"/>
      <c r="P350" s="521"/>
      <c r="Q350" s="517"/>
      <c r="R350" s="517"/>
      <c r="S350" s="524"/>
    </row>
    <row r="351" spans="1:19" s="44" customFormat="1" ht="15.75" customHeight="1">
      <c r="A351" s="98"/>
      <c r="B351" s="35" t="s">
        <v>696</v>
      </c>
      <c r="C351" s="31" t="s">
        <v>697</v>
      </c>
      <c r="D351" s="76">
        <v>13410</v>
      </c>
      <c r="E351" s="239">
        <v>10058</v>
      </c>
      <c r="F351" s="324">
        <f t="shared" si="83"/>
        <v>0.7500372856077554</v>
      </c>
      <c r="G351" s="334">
        <f t="shared" si="88"/>
        <v>0.00047419859446282505</v>
      </c>
      <c r="H351" s="245">
        <f t="shared" si="91"/>
        <v>10058</v>
      </c>
      <c r="I351" s="239"/>
      <c r="J351" s="242">
        <f t="shared" si="92"/>
        <v>10058</v>
      </c>
      <c r="K351" s="243"/>
      <c r="L351" s="243"/>
      <c r="M351" s="243"/>
      <c r="N351" s="245"/>
      <c r="O351" s="245"/>
      <c r="P351" s="521"/>
      <c r="Q351" s="517"/>
      <c r="R351" s="517"/>
      <c r="S351" s="524"/>
    </row>
    <row r="352" spans="1:19" s="44" customFormat="1" ht="24" customHeight="1">
      <c r="A352" s="98"/>
      <c r="B352" s="35" t="s">
        <v>1003</v>
      </c>
      <c r="C352" s="30" t="s">
        <v>520</v>
      </c>
      <c r="D352" s="76">
        <v>600</v>
      </c>
      <c r="E352" s="239">
        <v>0</v>
      </c>
      <c r="F352" s="324">
        <f t="shared" si="83"/>
        <v>0</v>
      </c>
      <c r="G352" s="334">
        <f t="shared" si="88"/>
        <v>0</v>
      </c>
      <c r="H352" s="245">
        <f t="shared" si="91"/>
        <v>0</v>
      </c>
      <c r="I352" s="239"/>
      <c r="J352" s="242">
        <f t="shared" si="92"/>
        <v>0</v>
      </c>
      <c r="K352" s="243"/>
      <c r="L352" s="243"/>
      <c r="M352" s="243"/>
      <c r="N352" s="245"/>
      <c r="O352" s="245"/>
      <c r="P352" s="521"/>
      <c r="Q352" s="517"/>
      <c r="R352" s="517"/>
      <c r="S352" s="524"/>
    </row>
    <row r="353" spans="1:19" s="44" customFormat="1" ht="22.5" customHeight="1">
      <c r="A353" s="98"/>
      <c r="B353" s="35" t="s">
        <v>1004</v>
      </c>
      <c r="C353" s="30" t="s">
        <v>1007</v>
      </c>
      <c r="D353" s="76">
        <v>200</v>
      </c>
      <c r="E353" s="239">
        <v>0</v>
      </c>
      <c r="F353" s="324">
        <f t="shared" si="83"/>
        <v>0</v>
      </c>
      <c r="G353" s="334">
        <f t="shared" si="88"/>
        <v>0</v>
      </c>
      <c r="H353" s="245">
        <f t="shared" si="91"/>
        <v>0</v>
      </c>
      <c r="I353" s="239"/>
      <c r="J353" s="242">
        <f t="shared" si="92"/>
        <v>0</v>
      </c>
      <c r="K353" s="243"/>
      <c r="L353" s="243"/>
      <c r="M353" s="243"/>
      <c r="N353" s="245"/>
      <c r="O353" s="245"/>
      <c r="P353" s="521"/>
      <c r="Q353" s="517"/>
      <c r="R353" s="517"/>
      <c r="S353" s="524"/>
    </row>
    <row r="354" spans="1:19" s="44" customFormat="1" ht="16.5" customHeight="1">
      <c r="A354" s="147" t="s">
        <v>954</v>
      </c>
      <c r="B354" s="91"/>
      <c r="C354" s="70" t="s">
        <v>851</v>
      </c>
      <c r="D354" s="173">
        <f>SUM(D355:D386)</f>
        <v>4603105</v>
      </c>
      <c r="E354" s="237">
        <f>SUM(E355:E386)</f>
        <v>1539143.56</v>
      </c>
      <c r="F354" s="353">
        <f t="shared" si="83"/>
        <v>0.3343707258470098</v>
      </c>
      <c r="G354" s="353">
        <f t="shared" si="88"/>
        <v>0.07256509373916374</v>
      </c>
      <c r="H354" s="240">
        <f aca="true" t="shared" si="93" ref="H354:S354">SUM(H355:H386)</f>
        <v>761967.2199999999</v>
      </c>
      <c r="I354" s="240">
        <f t="shared" si="93"/>
        <v>806</v>
      </c>
      <c r="J354" s="240">
        <f t="shared" si="93"/>
        <v>119225.1</v>
      </c>
      <c r="K354" s="240">
        <f t="shared" si="93"/>
        <v>0</v>
      </c>
      <c r="L354" s="240">
        <f t="shared" si="93"/>
        <v>240</v>
      </c>
      <c r="M354" s="240">
        <f t="shared" si="93"/>
        <v>641696.12</v>
      </c>
      <c r="N354" s="240">
        <f t="shared" si="93"/>
        <v>0</v>
      </c>
      <c r="O354" s="240">
        <f t="shared" si="93"/>
        <v>0</v>
      </c>
      <c r="P354" s="240">
        <f t="shared" si="93"/>
        <v>777176.34</v>
      </c>
      <c r="Q354" s="240">
        <f t="shared" si="93"/>
        <v>0</v>
      </c>
      <c r="R354" s="240">
        <f t="shared" si="93"/>
        <v>0</v>
      </c>
      <c r="S354" s="240">
        <f t="shared" si="93"/>
        <v>777176.34</v>
      </c>
    </row>
    <row r="355" spans="1:19" s="44" customFormat="1" ht="17.25" customHeight="1">
      <c r="A355" s="362"/>
      <c r="B355" s="126" t="s">
        <v>214</v>
      </c>
      <c r="C355" s="363" t="s">
        <v>215</v>
      </c>
      <c r="D355" s="176">
        <v>480</v>
      </c>
      <c r="E355" s="249">
        <v>240</v>
      </c>
      <c r="F355" s="324">
        <f t="shared" si="83"/>
        <v>0.5</v>
      </c>
      <c r="G355" s="334">
        <f t="shared" si="88"/>
        <v>1.1315138464016505E-05</v>
      </c>
      <c r="H355" s="249">
        <f>E355</f>
        <v>240</v>
      </c>
      <c r="I355" s="249"/>
      <c r="J355" s="249"/>
      <c r="K355" s="249"/>
      <c r="L355" s="249">
        <f>H355</f>
        <v>240</v>
      </c>
      <c r="M355" s="249"/>
      <c r="N355" s="249"/>
      <c r="O355" s="249"/>
      <c r="P355" s="249"/>
      <c r="Q355" s="517"/>
      <c r="R355" s="517"/>
      <c r="S355" s="524"/>
    </row>
    <row r="356" spans="1:19" s="44" customFormat="1" ht="15.75" customHeight="1">
      <c r="A356" s="362"/>
      <c r="B356" s="126" t="s">
        <v>678</v>
      </c>
      <c r="C356" s="30" t="s">
        <v>639</v>
      </c>
      <c r="D356" s="176">
        <v>240303</v>
      </c>
      <c r="E356" s="249">
        <v>0</v>
      </c>
      <c r="F356" s="324">
        <f t="shared" si="83"/>
        <v>0</v>
      </c>
      <c r="G356" s="334">
        <f t="shared" si="88"/>
        <v>0</v>
      </c>
      <c r="H356" s="249">
        <f aca="true" t="shared" si="94" ref="H356:H384">E356</f>
        <v>0</v>
      </c>
      <c r="I356" s="249">
        <f>H356</f>
        <v>0</v>
      </c>
      <c r="J356" s="249"/>
      <c r="K356" s="249"/>
      <c r="L356" s="249"/>
      <c r="M356" s="249"/>
      <c r="N356" s="249"/>
      <c r="O356" s="249"/>
      <c r="P356" s="249"/>
      <c r="Q356" s="517"/>
      <c r="R356" s="517"/>
      <c r="S356" s="524"/>
    </row>
    <row r="357" spans="1:19" s="44" customFormat="1" ht="18" customHeight="1">
      <c r="A357" s="362"/>
      <c r="B357" s="126" t="s">
        <v>707</v>
      </c>
      <c r="C357" s="30" t="s">
        <v>849</v>
      </c>
      <c r="D357" s="176">
        <v>33100</v>
      </c>
      <c r="E357" s="249">
        <v>0</v>
      </c>
      <c r="F357" s="324">
        <f t="shared" si="83"/>
        <v>0</v>
      </c>
      <c r="G357" s="334">
        <f t="shared" si="88"/>
        <v>0</v>
      </c>
      <c r="H357" s="249">
        <f t="shared" si="94"/>
        <v>0</v>
      </c>
      <c r="I357" s="249">
        <f>H357</f>
        <v>0</v>
      </c>
      <c r="J357" s="249"/>
      <c r="K357" s="249"/>
      <c r="L357" s="249"/>
      <c r="M357" s="249"/>
      <c r="N357" s="249"/>
      <c r="O357" s="249"/>
      <c r="P357" s="249"/>
      <c r="Q357" s="517"/>
      <c r="R357" s="517"/>
      <c r="S357" s="524"/>
    </row>
    <row r="358" spans="1:19" s="44" customFormat="1" ht="18" customHeight="1">
      <c r="A358" s="362"/>
      <c r="B358" s="126" t="s">
        <v>940</v>
      </c>
      <c r="C358" s="30" t="s">
        <v>849</v>
      </c>
      <c r="D358" s="176">
        <v>41316</v>
      </c>
      <c r="E358" s="249">
        <v>30995.08</v>
      </c>
      <c r="F358" s="324">
        <f t="shared" si="83"/>
        <v>0.7501955658824668</v>
      </c>
      <c r="G358" s="334">
        <f t="shared" si="88"/>
        <v>0.0014613067579302863</v>
      </c>
      <c r="H358" s="249">
        <f t="shared" si="94"/>
        <v>30995.08</v>
      </c>
      <c r="I358" s="249"/>
      <c r="J358" s="249"/>
      <c r="K358" s="249"/>
      <c r="L358" s="249"/>
      <c r="M358" s="249">
        <f>H358</f>
        <v>30995.08</v>
      </c>
      <c r="N358" s="249"/>
      <c r="O358" s="249"/>
      <c r="P358" s="249"/>
      <c r="Q358" s="517"/>
      <c r="R358" s="517"/>
      <c r="S358" s="524"/>
    </row>
    <row r="359" spans="1:19" s="44" customFormat="1" ht="18" customHeight="1">
      <c r="A359" s="362"/>
      <c r="B359" s="126" t="s">
        <v>216</v>
      </c>
      <c r="C359" s="30" t="s">
        <v>849</v>
      </c>
      <c r="D359" s="176">
        <v>6096</v>
      </c>
      <c r="E359" s="249">
        <v>4747.14</v>
      </c>
      <c r="F359" s="324">
        <f t="shared" si="83"/>
        <v>0.7787303149606299</v>
      </c>
      <c r="G359" s="334">
        <f t="shared" si="88"/>
        <v>0.0002238106100336305</v>
      </c>
      <c r="H359" s="249">
        <f t="shared" si="94"/>
        <v>4747.14</v>
      </c>
      <c r="I359" s="249"/>
      <c r="J359" s="249"/>
      <c r="K359" s="249"/>
      <c r="L359" s="249"/>
      <c r="M359" s="249">
        <f>H359</f>
        <v>4747.14</v>
      </c>
      <c r="N359" s="249"/>
      <c r="O359" s="249"/>
      <c r="P359" s="249"/>
      <c r="Q359" s="517"/>
      <c r="R359" s="517"/>
      <c r="S359" s="524"/>
    </row>
    <row r="360" spans="1:19" s="44" customFormat="1" ht="17.25" customHeight="1">
      <c r="A360" s="362"/>
      <c r="B360" s="126" t="s">
        <v>683</v>
      </c>
      <c r="C360" s="30" t="s">
        <v>684</v>
      </c>
      <c r="D360" s="176">
        <v>5368</v>
      </c>
      <c r="E360" s="249">
        <v>0</v>
      </c>
      <c r="F360" s="324">
        <f t="shared" si="83"/>
        <v>0</v>
      </c>
      <c r="G360" s="334">
        <f t="shared" si="88"/>
        <v>0</v>
      </c>
      <c r="H360" s="249">
        <f t="shared" si="94"/>
        <v>0</v>
      </c>
      <c r="I360" s="249">
        <f>H360</f>
        <v>0</v>
      </c>
      <c r="J360" s="249"/>
      <c r="K360" s="249"/>
      <c r="L360" s="249"/>
      <c r="M360" s="249"/>
      <c r="N360" s="249"/>
      <c r="O360" s="249"/>
      <c r="P360" s="249"/>
      <c r="Q360" s="517"/>
      <c r="R360" s="517"/>
      <c r="S360" s="524"/>
    </row>
    <row r="361" spans="1:19" s="44" customFormat="1" ht="17.25" customHeight="1">
      <c r="A361" s="362"/>
      <c r="B361" s="126" t="s">
        <v>941</v>
      </c>
      <c r="C361" s="30" t="s">
        <v>684</v>
      </c>
      <c r="D361" s="176">
        <v>6591</v>
      </c>
      <c r="E361" s="249">
        <v>4942.88</v>
      </c>
      <c r="F361" s="324">
        <f t="shared" si="83"/>
        <v>0.7499438628432712</v>
      </c>
      <c r="G361" s="334">
        <f t="shared" si="88"/>
        <v>0.00023303904837924128</v>
      </c>
      <c r="H361" s="249">
        <f t="shared" si="94"/>
        <v>4942.88</v>
      </c>
      <c r="I361" s="249"/>
      <c r="J361" s="249"/>
      <c r="K361" s="249"/>
      <c r="L361" s="249"/>
      <c r="M361" s="249">
        <f>H361</f>
        <v>4942.88</v>
      </c>
      <c r="N361" s="249"/>
      <c r="O361" s="249"/>
      <c r="P361" s="249"/>
      <c r="Q361" s="517"/>
      <c r="R361" s="517"/>
      <c r="S361" s="524"/>
    </row>
    <row r="362" spans="1:19" s="44" customFormat="1" ht="17.25" customHeight="1">
      <c r="A362" s="362"/>
      <c r="B362" s="126" t="s">
        <v>217</v>
      </c>
      <c r="C362" s="30" t="s">
        <v>684</v>
      </c>
      <c r="D362" s="176">
        <v>980</v>
      </c>
      <c r="E362" s="249">
        <v>764.84</v>
      </c>
      <c r="F362" s="324">
        <f t="shared" si="83"/>
        <v>0.7804489795918368</v>
      </c>
      <c r="G362" s="334">
        <f t="shared" si="88"/>
        <v>3.605946042840994E-05</v>
      </c>
      <c r="H362" s="249">
        <f t="shared" si="94"/>
        <v>764.84</v>
      </c>
      <c r="I362" s="249"/>
      <c r="J362" s="249"/>
      <c r="K362" s="249"/>
      <c r="L362" s="249"/>
      <c r="M362" s="249">
        <f aca="true" t="shared" si="95" ref="M362:M384">H362</f>
        <v>764.84</v>
      </c>
      <c r="N362" s="249"/>
      <c r="O362" s="249"/>
      <c r="P362" s="249"/>
      <c r="Q362" s="517"/>
      <c r="R362" s="517"/>
      <c r="S362" s="524"/>
    </row>
    <row r="363" spans="1:19" s="44" customFormat="1" ht="17.25" customHeight="1">
      <c r="A363" s="362"/>
      <c r="B363" s="126" t="s">
        <v>366</v>
      </c>
      <c r="C363" s="30" t="s">
        <v>213</v>
      </c>
      <c r="D363" s="176">
        <v>1612</v>
      </c>
      <c r="E363" s="249">
        <v>806</v>
      </c>
      <c r="F363" s="324">
        <f t="shared" si="83"/>
        <v>0.5</v>
      </c>
      <c r="G363" s="334">
        <f t="shared" si="88"/>
        <v>3.8000006674988763E-05</v>
      </c>
      <c r="H363" s="249">
        <f t="shared" si="94"/>
        <v>806</v>
      </c>
      <c r="I363" s="249">
        <f>E363</f>
        <v>806</v>
      </c>
      <c r="J363" s="249"/>
      <c r="K363" s="249"/>
      <c r="L363" s="249"/>
      <c r="M363" s="249"/>
      <c r="N363" s="249"/>
      <c r="O363" s="249"/>
      <c r="P363" s="249"/>
      <c r="Q363" s="517"/>
      <c r="R363" s="517"/>
      <c r="S363" s="524"/>
    </row>
    <row r="364" spans="1:19" s="44" customFormat="1" ht="17.25" customHeight="1">
      <c r="A364" s="362"/>
      <c r="B364" s="126" t="s">
        <v>942</v>
      </c>
      <c r="C364" s="30" t="s">
        <v>213</v>
      </c>
      <c r="D364" s="176">
        <v>379018</v>
      </c>
      <c r="E364" s="249">
        <v>295325.04</v>
      </c>
      <c r="F364" s="324">
        <f t="shared" si="83"/>
        <v>0.7791847352896168</v>
      </c>
      <c r="G364" s="334">
        <f t="shared" si="88"/>
        <v>0.013923515497880054</v>
      </c>
      <c r="H364" s="249">
        <f t="shared" si="94"/>
        <v>295325.04</v>
      </c>
      <c r="I364" s="249"/>
      <c r="J364" s="249"/>
      <c r="K364" s="249"/>
      <c r="L364" s="249"/>
      <c r="M364" s="249">
        <f t="shared" si="95"/>
        <v>295325.04</v>
      </c>
      <c r="N364" s="249"/>
      <c r="O364" s="249"/>
      <c r="P364" s="249"/>
      <c r="Q364" s="517"/>
      <c r="R364" s="517"/>
      <c r="S364" s="524"/>
    </row>
    <row r="365" spans="1:19" s="44" customFormat="1" ht="17.25" customHeight="1">
      <c r="A365" s="362"/>
      <c r="B365" s="126" t="s">
        <v>218</v>
      </c>
      <c r="C365" s="30" t="s">
        <v>213</v>
      </c>
      <c r="D365" s="176">
        <v>53505</v>
      </c>
      <c r="E365" s="249">
        <v>41804.57</v>
      </c>
      <c r="F365" s="324">
        <f t="shared" si="83"/>
        <v>0.7813208111391459</v>
      </c>
      <c r="G365" s="334">
        <f t="shared" si="88"/>
        <v>0.0019709354082444604</v>
      </c>
      <c r="H365" s="249">
        <f t="shared" si="94"/>
        <v>41804.57</v>
      </c>
      <c r="I365" s="249"/>
      <c r="J365" s="249"/>
      <c r="K365" s="249"/>
      <c r="L365" s="249"/>
      <c r="M365" s="249">
        <f t="shared" si="95"/>
        <v>41804.57</v>
      </c>
      <c r="N365" s="249"/>
      <c r="O365" s="249"/>
      <c r="P365" s="249"/>
      <c r="Q365" s="517"/>
      <c r="R365" s="517"/>
      <c r="S365" s="524"/>
    </row>
    <row r="366" spans="1:19" s="44" customFormat="1" ht="17.25" customHeight="1">
      <c r="A366" s="362"/>
      <c r="B366" s="126" t="s">
        <v>685</v>
      </c>
      <c r="C366" s="31" t="s">
        <v>686</v>
      </c>
      <c r="D366" s="176">
        <v>297</v>
      </c>
      <c r="E366" s="249">
        <v>0</v>
      </c>
      <c r="F366" s="324">
        <f t="shared" si="83"/>
        <v>0</v>
      </c>
      <c r="G366" s="334">
        <f t="shared" si="88"/>
        <v>0</v>
      </c>
      <c r="H366" s="249">
        <f t="shared" si="94"/>
        <v>0</v>
      </c>
      <c r="I366" s="249"/>
      <c r="J366" s="249">
        <f>H366</f>
        <v>0</v>
      </c>
      <c r="K366" s="249"/>
      <c r="L366" s="249"/>
      <c r="M366" s="249"/>
      <c r="N366" s="249"/>
      <c r="O366" s="249"/>
      <c r="P366" s="249"/>
      <c r="Q366" s="517"/>
      <c r="R366" s="517"/>
      <c r="S366" s="524"/>
    </row>
    <row r="367" spans="1:19" s="44" customFormat="1" ht="17.25" customHeight="1">
      <c r="A367" s="362"/>
      <c r="B367" s="126" t="s">
        <v>960</v>
      </c>
      <c r="C367" s="31" t="s">
        <v>686</v>
      </c>
      <c r="D367" s="176">
        <v>38780</v>
      </c>
      <c r="E367" s="249">
        <v>31829.39</v>
      </c>
      <c r="F367" s="324">
        <f t="shared" si="83"/>
        <v>0.8207681794739556</v>
      </c>
      <c r="G367" s="334">
        <f t="shared" si="88"/>
        <v>0.0015006414794799263</v>
      </c>
      <c r="H367" s="249">
        <f t="shared" si="94"/>
        <v>31829.39</v>
      </c>
      <c r="I367" s="249"/>
      <c r="J367" s="249"/>
      <c r="K367" s="249"/>
      <c r="L367" s="249"/>
      <c r="M367" s="249">
        <f t="shared" si="95"/>
        <v>31829.39</v>
      </c>
      <c r="N367" s="249"/>
      <c r="O367" s="249"/>
      <c r="P367" s="249"/>
      <c r="Q367" s="517"/>
      <c r="R367" s="517"/>
      <c r="S367" s="524"/>
    </row>
    <row r="368" spans="1:19" s="44" customFormat="1" ht="16.5" customHeight="1">
      <c r="A368" s="362"/>
      <c r="B368" s="126" t="s">
        <v>27</v>
      </c>
      <c r="C368" s="31" t="s">
        <v>686</v>
      </c>
      <c r="D368" s="176">
        <v>8950</v>
      </c>
      <c r="E368" s="249">
        <v>8005.52</v>
      </c>
      <c r="F368" s="324">
        <f t="shared" si="83"/>
        <v>0.8944715083798883</v>
      </c>
      <c r="G368" s="334">
        <f t="shared" si="88"/>
        <v>0.00037743153031855595</v>
      </c>
      <c r="H368" s="249">
        <f t="shared" si="94"/>
        <v>8005.52</v>
      </c>
      <c r="I368" s="249"/>
      <c r="J368" s="249"/>
      <c r="K368" s="249"/>
      <c r="L368" s="249"/>
      <c r="M368" s="249">
        <f t="shared" si="95"/>
        <v>8005.52</v>
      </c>
      <c r="N368" s="249"/>
      <c r="O368" s="249"/>
      <c r="P368" s="249"/>
      <c r="Q368" s="517"/>
      <c r="R368" s="517"/>
      <c r="S368" s="524"/>
    </row>
    <row r="369" spans="1:19" s="44" customFormat="1" ht="16.5" customHeight="1">
      <c r="A369" s="362"/>
      <c r="B369" s="126" t="s">
        <v>943</v>
      </c>
      <c r="C369" s="31" t="s">
        <v>220</v>
      </c>
      <c r="D369" s="176">
        <v>6220</v>
      </c>
      <c r="E369" s="249">
        <v>1058.23</v>
      </c>
      <c r="F369" s="324">
        <f t="shared" si="83"/>
        <v>0.17013344051446946</v>
      </c>
      <c r="G369" s="334">
        <f t="shared" si="88"/>
        <v>4.989174573656745E-05</v>
      </c>
      <c r="H369" s="249">
        <f t="shared" si="94"/>
        <v>1058.23</v>
      </c>
      <c r="I369" s="249"/>
      <c r="J369" s="249"/>
      <c r="K369" s="249"/>
      <c r="L369" s="249"/>
      <c r="M369" s="249">
        <f t="shared" si="95"/>
        <v>1058.23</v>
      </c>
      <c r="N369" s="249"/>
      <c r="O369" s="249"/>
      <c r="P369" s="249"/>
      <c r="Q369" s="517"/>
      <c r="R369" s="517"/>
      <c r="S369" s="524"/>
    </row>
    <row r="370" spans="1:19" s="44" customFormat="1" ht="16.5" customHeight="1">
      <c r="A370" s="362"/>
      <c r="B370" s="126" t="s">
        <v>219</v>
      </c>
      <c r="C370" s="31" t="s">
        <v>220</v>
      </c>
      <c r="D370" s="176">
        <v>1099</v>
      </c>
      <c r="E370" s="249">
        <v>186.75</v>
      </c>
      <c r="F370" s="324">
        <f t="shared" si="83"/>
        <v>0.1699272065514104</v>
      </c>
      <c r="G370" s="334">
        <f t="shared" si="88"/>
        <v>8.804592117312844E-06</v>
      </c>
      <c r="H370" s="249">
        <f t="shared" si="94"/>
        <v>186.75</v>
      </c>
      <c r="I370" s="249"/>
      <c r="J370" s="249"/>
      <c r="K370" s="249"/>
      <c r="L370" s="249"/>
      <c r="M370" s="249">
        <f t="shared" si="95"/>
        <v>186.75</v>
      </c>
      <c r="N370" s="249"/>
      <c r="O370" s="249"/>
      <c r="P370" s="249"/>
      <c r="Q370" s="517"/>
      <c r="R370" s="517"/>
      <c r="S370" s="524"/>
    </row>
    <row r="371" spans="1:19" s="44" customFormat="1" ht="16.5" customHeight="1">
      <c r="A371" s="362"/>
      <c r="B371" s="126" t="s">
        <v>690</v>
      </c>
      <c r="C371" s="31" t="s">
        <v>691</v>
      </c>
      <c r="D371" s="176">
        <v>46240</v>
      </c>
      <c r="E371" s="249">
        <v>22848.1</v>
      </c>
      <c r="F371" s="324">
        <f t="shared" si="83"/>
        <v>0.49411980968858127</v>
      </c>
      <c r="G371" s="334">
        <f t="shared" si="88"/>
        <v>0.001077205896415398</v>
      </c>
      <c r="H371" s="249">
        <f t="shared" si="94"/>
        <v>22848.1</v>
      </c>
      <c r="I371" s="249"/>
      <c r="J371" s="249">
        <f>H371</f>
        <v>22848.1</v>
      </c>
      <c r="K371" s="249"/>
      <c r="L371" s="249"/>
      <c r="M371" s="249"/>
      <c r="N371" s="249"/>
      <c r="O371" s="249"/>
      <c r="P371" s="249"/>
      <c r="Q371" s="517"/>
      <c r="R371" s="517"/>
      <c r="S371" s="524"/>
    </row>
    <row r="372" spans="1:19" s="44" customFormat="1" ht="16.5" customHeight="1">
      <c r="A372" s="362"/>
      <c r="B372" s="126" t="s">
        <v>961</v>
      </c>
      <c r="C372" s="31" t="s">
        <v>869</v>
      </c>
      <c r="D372" s="176">
        <v>207284</v>
      </c>
      <c r="E372" s="249">
        <v>172271.36</v>
      </c>
      <c r="F372" s="324">
        <f t="shared" si="83"/>
        <v>0.8310885548329827</v>
      </c>
      <c r="G372" s="334">
        <f t="shared" si="88"/>
        <v>0.008121976215768477</v>
      </c>
      <c r="H372" s="249">
        <f t="shared" si="94"/>
        <v>172271.36</v>
      </c>
      <c r="I372" s="249"/>
      <c r="J372" s="249"/>
      <c r="K372" s="249"/>
      <c r="L372" s="249"/>
      <c r="M372" s="249">
        <f t="shared" si="95"/>
        <v>172271.36</v>
      </c>
      <c r="N372" s="249"/>
      <c r="O372" s="249"/>
      <c r="P372" s="249"/>
      <c r="Q372" s="517"/>
      <c r="R372" s="517"/>
      <c r="S372" s="524"/>
    </row>
    <row r="373" spans="1:19" s="44" customFormat="1" ht="16.5" customHeight="1">
      <c r="A373" s="362"/>
      <c r="B373" s="126" t="s">
        <v>26</v>
      </c>
      <c r="C373" s="31" t="s">
        <v>869</v>
      </c>
      <c r="D373" s="176">
        <v>1</v>
      </c>
      <c r="E373" s="249">
        <v>0</v>
      </c>
      <c r="F373" s="324">
        <f t="shared" si="83"/>
        <v>0</v>
      </c>
      <c r="G373" s="334">
        <f t="shared" si="88"/>
        <v>0</v>
      </c>
      <c r="H373" s="249">
        <f t="shared" si="94"/>
        <v>0</v>
      </c>
      <c r="I373" s="249"/>
      <c r="J373" s="249"/>
      <c r="K373" s="249"/>
      <c r="L373" s="249"/>
      <c r="M373" s="249">
        <f t="shared" si="95"/>
        <v>0</v>
      </c>
      <c r="N373" s="249"/>
      <c r="O373" s="249"/>
      <c r="P373" s="249"/>
      <c r="Q373" s="517"/>
      <c r="R373" s="517"/>
      <c r="S373" s="524"/>
    </row>
    <row r="374" spans="1:19" s="44" customFormat="1" ht="16.5" customHeight="1">
      <c r="A374" s="362"/>
      <c r="B374" s="126" t="s">
        <v>221</v>
      </c>
      <c r="C374" s="31" t="s">
        <v>869</v>
      </c>
      <c r="D374" s="176">
        <v>39571</v>
      </c>
      <c r="E374" s="249">
        <v>33711.35</v>
      </c>
      <c r="F374" s="324">
        <f t="shared" si="83"/>
        <v>0.8519205984180334</v>
      </c>
      <c r="G374" s="334">
        <f aca="true" t="shared" si="96" ref="G374:G382">E374/$E$672</f>
        <v>0.0015893691377455118</v>
      </c>
      <c r="H374" s="249">
        <f t="shared" si="94"/>
        <v>33711.35</v>
      </c>
      <c r="I374" s="249"/>
      <c r="J374" s="249"/>
      <c r="K374" s="249"/>
      <c r="L374" s="249"/>
      <c r="M374" s="249">
        <f t="shared" si="95"/>
        <v>33711.35</v>
      </c>
      <c r="N374" s="249"/>
      <c r="O374" s="249"/>
      <c r="P374" s="249"/>
      <c r="Q374" s="517"/>
      <c r="R374" s="517"/>
      <c r="S374" s="524"/>
    </row>
    <row r="375" spans="1:19" s="44" customFormat="1" ht="15.75" customHeight="1">
      <c r="A375" s="362"/>
      <c r="B375" s="126" t="s">
        <v>694</v>
      </c>
      <c r="C375" s="363" t="s">
        <v>695</v>
      </c>
      <c r="D375" s="176">
        <v>40000</v>
      </c>
      <c r="E375" s="249">
        <v>20000</v>
      </c>
      <c r="F375" s="324">
        <f t="shared" si="83"/>
        <v>0.5</v>
      </c>
      <c r="G375" s="334">
        <f t="shared" si="96"/>
        <v>0.0009429282053347089</v>
      </c>
      <c r="H375" s="249">
        <f t="shared" si="94"/>
        <v>20000</v>
      </c>
      <c r="I375" s="249"/>
      <c r="J375" s="249">
        <f>H375</f>
        <v>20000</v>
      </c>
      <c r="K375" s="249"/>
      <c r="L375" s="249"/>
      <c r="M375" s="249"/>
      <c r="N375" s="249"/>
      <c r="O375" s="249"/>
      <c r="P375" s="249"/>
      <c r="Q375" s="517"/>
      <c r="R375" s="517"/>
      <c r="S375" s="524"/>
    </row>
    <row r="376" spans="1:19" s="44" customFormat="1" ht="15.75" customHeight="1">
      <c r="A376" s="362"/>
      <c r="B376" s="126" t="s">
        <v>944</v>
      </c>
      <c r="C376" s="363" t="s">
        <v>695</v>
      </c>
      <c r="D376" s="176">
        <v>476</v>
      </c>
      <c r="E376" s="249">
        <v>100.3</v>
      </c>
      <c r="F376" s="324">
        <f t="shared" si="83"/>
        <v>0.21071428571428572</v>
      </c>
      <c r="G376" s="334">
        <f t="shared" si="96"/>
        <v>4.7287849497535644E-06</v>
      </c>
      <c r="H376" s="249">
        <f t="shared" si="94"/>
        <v>100.3</v>
      </c>
      <c r="I376" s="249"/>
      <c r="J376" s="249"/>
      <c r="K376" s="249"/>
      <c r="L376" s="249"/>
      <c r="M376" s="249">
        <f t="shared" si="95"/>
        <v>100.3</v>
      </c>
      <c r="N376" s="249"/>
      <c r="O376" s="249"/>
      <c r="P376" s="249"/>
      <c r="Q376" s="517"/>
      <c r="R376" s="517"/>
      <c r="S376" s="524"/>
    </row>
    <row r="377" spans="1:19" s="44" customFormat="1" ht="15.75" customHeight="1">
      <c r="A377" s="362"/>
      <c r="B377" s="126" t="s">
        <v>222</v>
      </c>
      <c r="C377" s="363" t="s">
        <v>695</v>
      </c>
      <c r="D377" s="176">
        <v>84</v>
      </c>
      <c r="E377" s="249">
        <v>17.7</v>
      </c>
      <c r="F377" s="324">
        <f t="shared" si="83"/>
        <v>0.21071428571428572</v>
      </c>
      <c r="G377" s="334">
        <f t="shared" si="96"/>
        <v>8.344914617212173E-07</v>
      </c>
      <c r="H377" s="249">
        <f t="shared" si="94"/>
        <v>17.7</v>
      </c>
      <c r="I377" s="249"/>
      <c r="J377" s="249"/>
      <c r="K377" s="249"/>
      <c r="L377" s="249"/>
      <c r="M377" s="249">
        <f t="shared" si="95"/>
        <v>17.7</v>
      </c>
      <c r="N377" s="249"/>
      <c r="O377" s="249"/>
      <c r="P377" s="249"/>
      <c r="Q377" s="517"/>
      <c r="R377" s="517"/>
      <c r="S377" s="524"/>
    </row>
    <row r="378" spans="1:19" s="44" customFormat="1" ht="18" customHeight="1">
      <c r="A378" s="98"/>
      <c r="B378" s="35" t="s">
        <v>696</v>
      </c>
      <c r="C378" s="31" t="s">
        <v>697</v>
      </c>
      <c r="D378" s="76">
        <v>84292</v>
      </c>
      <c r="E378" s="239">
        <v>63235</v>
      </c>
      <c r="F378" s="324">
        <f t="shared" si="83"/>
        <v>0.7501898163526788</v>
      </c>
      <c r="G378" s="334">
        <f t="shared" si="96"/>
        <v>0.0029813032532170157</v>
      </c>
      <c r="H378" s="249">
        <f t="shared" si="94"/>
        <v>63235</v>
      </c>
      <c r="I378" s="239"/>
      <c r="J378" s="242">
        <f>H378</f>
        <v>63235</v>
      </c>
      <c r="K378" s="243"/>
      <c r="L378" s="243"/>
      <c r="M378" s="249"/>
      <c r="N378" s="245"/>
      <c r="O378" s="245"/>
      <c r="P378" s="521"/>
      <c r="Q378" s="517"/>
      <c r="R378" s="517"/>
      <c r="S378" s="524"/>
    </row>
    <row r="379" spans="1:19" s="44" customFormat="1" ht="15.75" customHeight="1">
      <c r="A379" s="98"/>
      <c r="B379" s="35" t="s">
        <v>748</v>
      </c>
      <c r="C379" s="31" t="s">
        <v>749</v>
      </c>
      <c r="D379" s="76">
        <v>27916</v>
      </c>
      <c r="E379" s="239">
        <v>13142</v>
      </c>
      <c r="F379" s="324">
        <f t="shared" si="83"/>
        <v>0.4707694512107752</v>
      </c>
      <c r="G379" s="334">
        <f t="shared" si="96"/>
        <v>0.0006195981237254372</v>
      </c>
      <c r="H379" s="249">
        <f t="shared" si="94"/>
        <v>13142</v>
      </c>
      <c r="I379" s="239"/>
      <c r="J379" s="242">
        <f>H379</f>
        <v>13142</v>
      </c>
      <c r="K379" s="243"/>
      <c r="L379" s="243"/>
      <c r="M379" s="249"/>
      <c r="N379" s="245"/>
      <c r="O379" s="245"/>
      <c r="P379" s="521"/>
      <c r="Q379" s="517"/>
      <c r="R379" s="517"/>
      <c r="S379" s="524"/>
    </row>
    <row r="380" spans="1:19" s="44" customFormat="1" ht="21" customHeight="1">
      <c r="A380" s="98"/>
      <c r="B380" s="35" t="s">
        <v>238</v>
      </c>
      <c r="C380" s="30" t="s">
        <v>1007</v>
      </c>
      <c r="D380" s="76">
        <v>2893</v>
      </c>
      <c r="E380" s="239">
        <v>1895.44</v>
      </c>
      <c r="F380" s="324">
        <f t="shared" si="83"/>
        <v>0.6551814725198756</v>
      </c>
      <c r="G380" s="334">
        <f t="shared" si="96"/>
        <v>8.936319187598102E-05</v>
      </c>
      <c r="H380" s="249">
        <f t="shared" si="94"/>
        <v>1895.44</v>
      </c>
      <c r="I380" s="239"/>
      <c r="J380" s="242"/>
      <c r="K380" s="243"/>
      <c r="L380" s="243"/>
      <c r="M380" s="249">
        <f t="shared" si="95"/>
        <v>1895.44</v>
      </c>
      <c r="N380" s="245"/>
      <c r="O380" s="245"/>
      <c r="P380" s="521"/>
      <c r="Q380" s="517"/>
      <c r="R380" s="517"/>
      <c r="S380" s="524"/>
    </row>
    <row r="381" spans="1:19" s="44" customFormat="1" ht="22.5" customHeight="1">
      <c r="A381" s="98"/>
      <c r="B381" s="35" t="s">
        <v>223</v>
      </c>
      <c r="C381" s="30" t="s">
        <v>1007</v>
      </c>
      <c r="D381" s="76">
        <v>797</v>
      </c>
      <c r="E381" s="239">
        <v>621.53</v>
      </c>
      <c r="F381" s="324">
        <f t="shared" si="83"/>
        <v>0.7798368883312421</v>
      </c>
      <c r="G381" s="334">
        <f t="shared" si="96"/>
        <v>2.9302908373084077E-05</v>
      </c>
      <c r="H381" s="249">
        <f t="shared" si="94"/>
        <v>621.53</v>
      </c>
      <c r="I381" s="239"/>
      <c r="J381" s="242"/>
      <c r="K381" s="243"/>
      <c r="L381" s="243"/>
      <c r="M381" s="249">
        <f t="shared" si="95"/>
        <v>621.53</v>
      </c>
      <c r="N381" s="245"/>
      <c r="O381" s="245"/>
      <c r="P381" s="521"/>
      <c r="Q381" s="517"/>
      <c r="R381" s="517"/>
      <c r="S381" s="524"/>
    </row>
    <row r="382" spans="1:19" s="44" customFormat="1" ht="16.5" customHeight="1">
      <c r="A382" s="98"/>
      <c r="B382" s="35" t="s">
        <v>1005</v>
      </c>
      <c r="C382" s="31" t="s">
        <v>945</v>
      </c>
      <c r="D382" s="76">
        <v>527</v>
      </c>
      <c r="E382" s="239">
        <v>0</v>
      </c>
      <c r="F382" s="324">
        <f t="shared" si="83"/>
        <v>0</v>
      </c>
      <c r="G382" s="334">
        <f t="shared" si="96"/>
        <v>0</v>
      </c>
      <c r="H382" s="249">
        <f t="shared" si="94"/>
        <v>0</v>
      </c>
      <c r="I382" s="239"/>
      <c r="J382" s="242">
        <f>H382</f>
        <v>0</v>
      </c>
      <c r="K382" s="243"/>
      <c r="L382" s="243"/>
      <c r="M382" s="249"/>
      <c r="N382" s="245"/>
      <c r="O382" s="245"/>
      <c r="P382" s="521"/>
      <c r="Q382" s="517"/>
      <c r="R382" s="517"/>
      <c r="S382" s="524"/>
    </row>
    <row r="383" spans="1:19" s="44" customFormat="1" ht="16.5" customHeight="1">
      <c r="A383" s="98"/>
      <c r="B383" s="35" t="s">
        <v>239</v>
      </c>
      <c r="C383" s="31" t="s">
        <v>945</v>
      </c>
      <c r="D383" s="76">
        <v>12400</v>
      </c>
      <c r="E383" s="239">
        <v>11694.46</v>
      </c>
      <c r="F383" s="324">
        <f t="shared" si="83"/>
        <v>0.9431016129032257</v>
      </c>
      <c r="G383" s="334">
        <f aca="true" t="shared" si="97" ref="G383:G409">E383/$E$672</f>
        <v>0.0005513518090079269</v>
      </c>
      <c r="H383" s="249">
        <f t="shared" si="94"/>
        <v>11694.46</v>
      </c>
      <c r="I383" s="239"/>
      <c r="J383" s="242"/>
      <c r="K383" s="243"/>
      <c r="L383" s="243"/>
      <c r="M383" s="249">
        <f t="shared" si="95"/>
        <v>11694.46</v>
      </c>
      <c r="N383" s="245"/>
      <c r="O383" s="245"/>
      <c r="P383" s="521"/>
      <c r="Q383" s="517"/>
      <c r="R383" s="517"/>
      <c r="S383" s="524"/>
    </row>
    <row r="384" spans="1:19" s="44" customFormat="1" ht="16.5" customHeight="1">
      <c r="A384" s="98"/>
      <c r="B384" s="35" t="s">
        <v>233</v>
      </c>
      <c r="C384" s="31" t="s">
        <v>945</v>
      </c>
      <c r="D384" s="76">
        <v>1849</v>
      </c>
      <c r="E384" s="239">
        <v>1724.54</v>
      </c>
      <c r="F384" s="324">
        <f t="shared" si="83"/>
        <v>0.9326879394267171</v>
      </c>
      <c r="G384" s="334">
        <f t="shared" si="97"/>
        <v>8.130587036139593E-05</v>
      </c>
      <c r="H384" s="249">
        <f t="shared" si="94"/>
        <v>1724.54</v>
      </c>
      <c r="I384" s="239"/>
      <c r="J384" s="242"/>
      <c r="K384" s="243"/>
      <c r="L384" s="243"/>
      <c r="M384" s="249">
        <f t="shared" si="95"/>
        <v>1724.54</v>
      </c>
      <c r="N384" s="245"/>
      <c r="O384" s="245"/>
      <c r="P384" s="521"/>
      <c r="Q384" s="517"/>
      <c r="R384" s="517"/>
      <c r="S384" s="524"/>
    </row>
    <row r="385" spans="1:19" s="44" customFormat="1" ht="16.5" customHeight="1">
      <c r="A385" s="98"/>
      <c r="B385" s="35" t="s">
        <v>54</v>
      </c>
      <c r="C385" s="30" t="s">
        <v>767</v>
      </c>
      <c r="D385" s="76">
        <v>2418638</v>
      </c>
      <c r="E385" s="239">
        <v>644226.97</v>
      </c>
      <c r="F385" s="324">
        <f t="shared" si="83"/>
        <v>0.2663594014482531</v>
      </c>
      <c r="G385" s="334">
        <f t="shared" si="97"/>
        <v>0.030372989032515865</v>
      </c>
      <c r="H385" s="249"/>
      <c r="I385" s="239"/>
      <c r="J385" s="242"/>
      <c r="K385" s="243"/>
      <c r="L385" s="243"/>
      <c r="M385" s="249"/>
      <c r="N385" s="245"/>
      <c r="O385" s="245"/>
      <c r="P385" s="243">
        <f>E385</f>
        <v>644226.97</v>
      </c>
      <c r="Q385" s="517"/>
      <c r="R385" s="363"/>
      <c r="S385" s="532">
        <f>P385</f>
        <v>644226.97</v>
      </c>
    </row>
    <row r="386" spans="1:19" s="44" customFormat="1" ht="17.25" customHeight="1">
      <c r="A386" s="98"/>
      <c r="B386" s="35" t="s">
        <v>131</v>
      </c>
      <c r="C386" s="30" t="s">
        <v>767</v>
      </c>
      <c r="D386" s="76">
        <v>896422</v>
      </c>
      <c r="E386" s="239">
        <v>132949.37</v>
      </c>
      <c r="F386" s="324">
        <f t="shared" si="83"/>
        <v>0.1483111414043832</v>
      </c>
      <c r="G386" s="334">
        <f t="shared" si="97"/>
        <v>0.006268085542724009</v>
      </c>
      <c r="H386" s="249"/>
      <c r="I386" s="239"/>
      <c r="J386" s="242"/>
      <c r="K386" s="243"/>
      <c r="L386" s="243"/>
      <c r="M386" s="243"/>
      <c r="N386" s="245"/>
      <c r="O386" s="245"/>
      <c r="P386" s="243">
        <f>E386</f>
        <v>132949.37</v>
      </c>
      <c r="Q386" s="517"/>
      <c r="R386" s="363"/>
      <c r="S386" s="532">
        <f>P386</f>
        <v>132949.37</v>
      </c>
    </row>
    <row r="387" spans="1:19" s="44" customFormat="1" ht="18.75" customHeight="1">
      <c r="A387" s="147" t="s">
        <v>11</v>
      </c>
      <c r="B387" s="91"/>
      <c r="C387" s="70" t="s">
        <v>12</v>
      </c>
      <c r="D387" s="173">
        <f>SUM(D388:D388)</f>
        <v>87000</v>
      </c>
      <c r="E387" s="237">
        <f>SUM(E388:E388)</f>
        <v>10000</v>
      </c>
      <c r="F387" s="353">
        <f t="shared" si="83"/>
        <v>0.11494252873563218</v>
      </c>
      <c r="G387" s="353">
        <f t="shared" si="97"/>
        <v>0.00047146410266735443</v>
      </c>
      <c r="H387" s="240">
        <f>E387</f>
        <v>10000</v>
      </c>
      <c r="I387" s="240">
        <f aca="true" t="shared" si="98" ref="I387:S387">SUM(I388:I388)</f>
        <v>0</v>
      </c>
      <c r="J387" s="240">
        <f t="shared" si="98"/>
        <v>0</v>
      </c>
      <c r="K387" s="240">
        <f t="shared" si="98"/>
        <v>10000</v>
      </c>
      <c r="L387" s="240">
        <f t="shared" si="98"/>
        <v>0</v>
      </c>
      <c r="M387" s="240">
        <f t="shared" si="98"/>
        <v>0</v>
      </c>
      <c r="N387" s="240">
        <f t="shared" si="98"/>
        <v>0</v>
      </c>
      <c r="O387" s="240">
        <f t="shared" si="98"/>
        <v>0</v>
      </c>
      <c r="P387" s="240">
        <f t="shared" si="98"/>
        <v>0</v>
      </c>
      <c r="Q387" s="240">
        <f t="shared" si="98"/>
        <v>0</v>
      </c>
      <c r="R387" s="240">
        <f t="shared" si="98"/>
        <v>0</v>
      </c>
      <c r="S387" s="251">
        <f t="shared" si="98"/>
        <v>0</v>
      </c>
    </row>
    <row r="388" spans="1:19" s="44" customFormat="1" ht="36" customHeight="1">
      <c r="A388" s="98"/>
      <c r="B388" s="35" t="s">
        <v>224</v>
      </c>
      <c r="C388" s="30" t="s">
        <v>225</v>
      </c>
      <c r="D388" s="76">
        <v>87000</v>
      </c>
      <c r="E388" s="239">
        <v>10000</v>
      </c>
      <c r="F388" s="324">
        <f t="shared" si="83"/>
        <v>0.11494252873563218</v>
      </c>
      <c r="G388" s="334">
        <f t="shared" si="97"/>
        <v>0.00047146410266735443</v>
      </c>
      <c r="H388" s="245">
        <f>E388</f>
        <v>10000</v>
      </c>
      <c r="I388" s="239"/>
      <c r="J388" s="242"/>
      <c r="K388" s="243">
        <f>H388</f>
        <v>10000</v>
      </c>
      <c r="L388" s="243"/>
      <c r="M388" s="243"/>
      <c r="N388" s="245"/>
      <c r="O388" s="245"/>
      <c r="P388" s="521"/>
      <c r="Q388" s="517"/>
      <c r="R388" s="517"/>
      <c r="S388" s="524"/>
    </row>
    <row r="389" spans="1:19" s="44" customFormat="1" ht="18" customHeight="1">
      <c r="A389" s="88" t="s">
        <v>955</v>
      </c>
      <c r="B389" s="96"/>
      <c r="C389" s="695" t="s">
        <v>956</v>
      </c>
      <c r="D389" s="119">
        <f>D390+D393+D395+D397+D399</f>
        <v>4571465</v>
      </c>
      <c r="E389" s="238">
        <f>E390+E393+E395+E397+E399</f>
        <v>1724538.0100000002</v>
      </c>
      <c r="F389" s="409">
        <f t="shared" si="83"/>
        <v>0.3772396835587717</v>
      </c>
      <c r="G389" s="409">
        <f t="shared" si="97"/>
        <v>0.08130577654003952</v>
      </c>
      <c r="H389" s="247">
        <f>H390+H393+H395+H397+H399</f>
        <v>838447.19</v>
      </c>
      <c r="I389" s="247">
        <f aca="true" t="shared" si="99" ref="I389:S389">I390+I393+I395+I397+I399</f>
        <v>0</v>
      </c>
      <c r="J389" s="247">
        <f t="shared" si="99"/>
        <v>838447.19</v>
      </c>
      <c r="K389" s="247">
        <f t="shared" si="99"/>
        <v>0</v>
      </c>
      <c r="L389" s="247">
        <f t="shared" si="99"/>
        <v>0</v>
      </c>
      <c r="M389" s="247">
        <f t="shared" si="99"/>
        <v>0</v>
      </c>
      <c r="N389" s="247">
        <f t="shared" si="99"/>
        <v>0</v>
      </c>
      <c r="O389" s="247">
        <f t="shared" si="99"/>
        <v>0</v>
      </c>
      <c r="P389" s="247">
        <f t="shared" si="99"/>
        <v>886090.8200000001</v>
      </c>
      <c r="Q389" s="247">
        <f t="shared" si="99"/>
        <v>0</v>
      </c>
      <c r="R389" s="247">
        <f t="shared" si="99"/>
        <v>527096.18</v>
      </c>
      <c r="S389" s="247">
        <f t="shared" si="99"/>
        <v>358994.64</v>
      </c>
    </row>
    <row r="390" spans="1:19" s="44" customFormat="1" ht="18" customHeight="1">
      <c r="A390" s="147" t="s">
        <v>957</v>
      </c>
      <c r="B390" s="91"/>
      <c r="C390" s="70" t="s">
        <v>958</v>
      </c>
      <c r="D390" s="173">
        <f>SUM(D391:D392)</f>
        <v>358995</v>
      </c>
      <c r="E390" s="237">
        <f>SUM(E391:E392)</f>
        <v>358994.64</v>
      </c>
      <c r="F390" s="353">
        <f t="shared" si="83"/>
        <v>0.9999989972005181</v>
      </c>
      <c r="G390" s="353">
        <f t="shared" si="97"/>
        <v>0.016925308580998995</v>
      </c>
      <c r="H390" s="240">
        <f aca="true" t="shared" si="100" ref="H390:M390">SUM(H391:H392)</f>
        <v>0</v>
      </c>
      <c r="I390" s="240">
        <f t="shared" si="100"/>
        <v>0</v>
      </c>
      <c r="J390" s="240">
        <f t="shared" si="100"/>
        <v>0</v>
      </c>
      <c r="K390" s="240">
        <f t="shared" si="100"/>
        <v>0</v>
      </c>
      <c r="L390" s="240">
        <f t="shared" si="100"/>
        <v>0</v>
      </c>
      <c r="M390" s="240">
        <f t="shared" si="100"/>
        <v>0</v>
      </c>
      <c r="N390" s="240">
        <f aca="true" t="shared" si="101" ref="N390:S390">SUM(N391:N392)</f>
        <v>0</v>
      </c>
      <c r="O390" s="240">
        <f t="shared" si="101"/>
        <v>0</v>
      </c>
      <c r="P390" s="237">
        <f t="shared" si="101"/>
        <v>358994.64</v>
      </c>
      <c r="Q390" s="237">
        <f t="shared" si="101"/>
        <v>0</v>
      </c>
      <c r="R390" s="237">
        <f t="shared" si="101"/>
        <v>0</v>
      </c>
      <c r="S390" s="241">
        <f t="shared" si="101"/>
        <v>358994.64</v>
      </c>
    </row>
    <row r="391" spans="1:19" s="44" customFormat="1" ht="23.25" customHeight="1">
      <c r="A391" s="93"/>
      <c r="B391" s="35" t="s">
        <v>23</v>
      </c>
      <c r="C391" s="30" t="s">
        <v>228</v>
      </c>
      <c r="D391" s="76">
        <v>287196</v>
      </c>
      <c r="E391" s="239">
        <v>287195.71</v>
      </c>
      <c r="F391" s="324">
        <f t="shared" si="83"/>
        <v>0.9999989902366329</v>
      </c>
      <c r="G391" s="334">
        <f t="shared" si="97"/>
        <v>0.013540246770506376</v>
      </c>
      <c r="H391" s="245"/>
      <c r="I391" s="239"/>
      <c r="J391" s="242"/>
      <c r="K391" s="256"/>
      <c r="L391" s="256"/>
      <c r="M391" s="256"/>
      <c r="N391" s="245"/>
      <c r="O391" s="245"/>
      <c r="P391" s="243">
        <f>E391</f>
        <v>287195.71</v>
      </c>
      <c r="Q391" s="517"/>
      <c r="R391" s="363"/>
      <c r="S391" s="532">
        <f>P391</f>
        <v>287195.71</v>
      </c>
    </row>
    <row r="392" spans="1:19" s="44" customFormat="1" ht="24" customHeight="1">
      <c r="A392" s="93"/>
      <c r="B392" s="35" t="s">
        <v>131</v>
      </c>
      <c r="C392" s="30" t="s">
        <v>228</v>
      </c>
      <c r="D392" s="76">
        <v>71799</v>
      </c>
      <c r="E392" s="239">
        <v>71798.93</v>
      </c>
      <c r="F392" s="324">
        <f t="shared" si="83"/>
        <v>0.9999990250560592</v>
      </c>
      <c r="G392" s="334">
        <f t="shared" si="97"/>
        <v>0.003385061810492619</v>
      </c>
      <c r="H392" s="245"/>
      <c r="I392" s="239"/>
      <c r="J392" s="242"/>
      <c r="K392" s="256"/>
      <c r="L392" s="256"/>
      <c r="M392" s="256"/>
      <c r="N392" s="245"/>
      <c r="O392" s="245"/>
      <c r="P392" s="243">
        <f>E392</f>
        <v>71798.93</v>
      </c>
      <c r="Q392" s="517"/>
      <c r="R392" s="363"/>
      <c r="S392" s="532">
        <f>P392</f>
        <v>71798.93</v>
      </c>
    </row>
    <row r="393" spans="1:20" s="44" customFormat="1" ht="36.75" customHeight="1">
      <c r="A393" s="90" t="s">
        <v>768</v>
      </c>
      <c r="B393" s="91"/>
      <c r="C393" s="364" t="s">
        <v>769</v>
      </c>
      <c r="D393" s="365">
        <f>D394</f>
        <v>25000</v>
      </c>
      <c r="E393" s="240">
        <f>E394</f>
        <v>0</v>
      </c>
      <c r="F393" s="353">
        <f t="shared" si="83"/>
        <v>0</v>
      </c>
      <c r="G393" s="353">
        <f t="shared" si="97"/>
        <v>0</v>
      </c>
      <c r="H393" s="240">
        <f>H394</f>
        <v>0</v>
      </c>
      <c r="I393" s="240">
        <f aca="true" t="shared" si="102" ref="I393:S393">I394</f>
        <v>0</v>
      </c>
      <c r="J393" s="240">
        <f t="shared" si="102"/>
        <v>0</v>
      </c>
      <c r="K393" s="240">
        <f t="shared" si="102"/>
        <v>0</v>
      </c>
      <c r="L393" s="240">
        <f t="shared" si="102"/>
        <v>0</v>
      </c>
      <c r="M393" s="240">
        <f t="shared" si="102"/>
        <v>0</v>
      </c>
      <c r="N393" s="240">
        <f t="shared" si="102"/>
        <v>0</v>
      </c>
      <c r="O393" s="240">
        <f t="shared" si="102"/>
        <v>0</v>
      </c>
      <c r="P393" s="240">
        <f t="shared" si="102"/>
        <v>0</v>
      </c>
      <c r="Q393" s="240">
        <f t="shared" si="102"/>
        <v>0</v>
      </c>
      <c r="R393" s="240">
        <f t="shared" si="102"/>
        <v>0</v>
      </c>
      <c r="S393" s="240">
        <f t="shared" si="102"/>
        <v>0</v>
      </c>
      <c r="T393" s="533"/>
    </row>
    <row r="394" spans="1:19" s="44" customFormat="1" ht="36" customHeight="1">
      <c r="A394" s="93"/>
      <c r="B394" s="35" t="s">
        <v>770</v>
      </c>
      <c r="C394" s="30" t="s">
        <v>771</v>
      </c>
      <c r="D394" s="76">
        <v>25000</v>
      </c>
      <c r="E394" s="239">
        <v>0</v>
      </c>
      <c r="F394" s="324">
        <f t="shared" si="83"/>
        <v>0</v>
      </c>
      <c r="G394" s="334">
        <f t="shared" si="97"/>
        <v>0</v>
      </c>
      <c r="H394" s="245"/>
      <c r="I394" s="239"/>
      <c r="J394" s="242"/>
      <c r="K394" s="256"/>
      <c r="L394" s="256"/>
      <c r="M394" s="256"/>
      <c r="N394" s="245"/>
      <c r="O394" s="245"/>
      <c r="P394" s="243">
        <f>E394</f>
        <v>0</v>
      </c>
      <c r="Q394" s="517"/>
      <c r="R394" s="249">
        <f>-P394</f>
        <v>0</v>
      </c>
      <c r="S394" s="531"/>
    </row>
    <row r="395" spans="1:19" s="43" customFormat="1" ht="25.5" customHeight="1">
      <c r="A395" s="147" t="s">
        <v>28</v>
      </c>
      <c r="B395" s="101"/>
      <c r="C395" s="67" t="s">
        <v>29</v>
      </c>
      <c r="D395" s="173">
        <f>SUM(D396:D396)</f>
        <v>500</v>
      </c>
      <c r="E395" s="237">
        <f>SUM(E396:E396)</f>
        <v>0</v>
      </c>
      <c r="F395" s="353">
        <f t="shared" si="83"/>
        <v>0</v>
      </c>
      <c r="G395" s="353">
        <f t="shared" si="97"/>
        <v>0</v>
      </c>
      <c r="H395" s="240">
        <f>E395</f>
        <v>0</v>
      </c>
      <c r="I395" s="240">
        <f aca="true" t="shared" si="103" ref="I395:S395">SUM(I396:I396)</f>
        <v>0</v>
      </c>
      <c r="J395" s="240">
        <f t="shared" si="103"/>
        <v>0</v>
      </c>
      <c r="K395" s="240">
        <f t="shared" si="103"/>
        <v>0</v>
      </c>
      <c r="L395" s="240">
        <f t="shared" si="103"/>
        <v>0</v>
      </c>
      <c r="M395" s="240">
        <f t="shared" si="103"/>
        <v>0</v>
      </c>
      <c r="N395" s="240">
        <f t="shared" si="103"/>
        <v>0</v>
      </c>
      <c r="O395" s="240">
        <f t="shared" si="103"/>
        <v>0</v>
      </c>
      <c r="P395" s="240">
        <f t="shared" si="103"/>
        <v>0</v>
      </c>
      <c r="Q395" s="240">
        <f t="shared" si="103"/>
        <v>0</v>
      </c>
      <c r="R395" s="240">
        <f t="shared" si="103"/>
        <v>0</v>
      </c>
      <c r="S395" s="251">
        <f t="shared" si="103"/>
        <v>0</v>
      </c>
    </row>
    <row r="396" spans="1:19" s="44" customFormat="1" ht="22.5" customHeight="1">
      <c r="A396" s="92"/>
      <c r="B396" s="35" t="s">
        <v>685</v>
      </c>
      <c r="C396" s="30" t="s">
        <v>686</v>
      </c>
      <c r="D396" s="76">
        <v>500</v>
      </c>
      <c r="E396" s="239">
        <v>0</v>
      </c>
      <c r="F396" s="324">
        <f t="shared" si="83"/>
        <v>0</v>
      </c>
      <c r="G396" s="334">
        <f t="shared" si="97"/>
        <v>0</v>
      </c>
      <c r="H396" s="245">
        <f>E396</f>
        <v>0</v>
      </c>
      <c r="I396" s="239"/>
      <c r="J396" s="239">
        <f>H396</f>
        <v>0</v>
      </c>
      <c r="K396" s="243"/>
      <c r="L396" s="243"/>
      <c r="M396" s="243"/>
      <c r="N396" s="245"/>
      <c r="O396" s="245"/>
      <c r="P396" s="521"/>
      <c r="Q396" s="517"/>
      <c r="R396" s="517"/>
      <c r="S396" s="524"/>
    </row>
    <row r="397" spans="1:19" s="44" customFormat="1" ht="26.25" customHeight="1">
      <c r="A397" s="147" t="s">
        <v>982</v>
      </c>
      <c r="B397" s="100"/>
      <c r="C397" s="67" t="s">
        <v>674</v>
      </c>
      <c r="D397" s="173">
        <f aca="true" t="shared" si="104" ref="D397:S397">D398</f>
        <v>1746462</v>
      </c>
      <c r="E397" s="237">
        <f t="shared" si="104"/>
        <v>815360</v>
      </c>
      <c r="F397" s="353">
        <f t="shared" si="83"/>
        <v>0.4668638653460539</v>
      </c>
      <c r="G397" s="353">
        <f t="shared" si="97"/>
        <v>0.03844129707508541</v>
      </c>
      <c r="H397" s="240">
        <f aca="true" t="shared" si="105" ref="H397:H424">E397</f>
        <v>815360</v>
      </c>
      <c r="I397" s="240">
        <f t="shared" si="104"/>
        <v>0</v>
      </c>
      <c r="J397" s="240">
        <f t="shared" si="104"/>
        <v>815360</v>
      </c>
      <c r="K397" s="240">
        <f t="shared" si="104"/>
        <v>0</v>
      </c>
      <c r="L397" s="240">
        <f t="shared" si="104"/>
        <v>0</v>
      </c>
      <c r="M397" s="240">
        <f t="shared" si="104"/>
        <v>0</v>
      </c>
      <c r="N397" s="240">
        <f t="shared" si="104"/>
        <v>0</v>
      </c>
      <c r="O397" s="240">
        <f t="shared" si="104"/>
        <v>0</v>
      </c>
      <c r="P397" s="240">
        <f t="shared" si="104"/>
        <v>0</v>
      </c>
      <c r="Q397" s="240">
        <f t="shared" si="104"/>
        <v>0</v>
      </c>
      <c r="R397" s="240">
        <f t="shared" si="104"/>
        <v>0</v>
      </c>
      <c r="S397" s="251">
        <f t="shared" si="104"/>
        <v>0</v>
      </c>
    </row>
    <row r="398" spans="1:19" s="44" customFormat="1" ht="19.5" customHeight="1">
      <c r="A398" s="87"/>
      <c r="B398" s="35" t="s">
        <v>983</v>
      </c>
      <c r="C398" s="30" t="s">
        <v>984</v>
      </c>
      <c r="D398" s="76">
        <v>1746462</v>
      </c>
      <c r="E398" s="239">
        <v>815360</v>
      </c>
      <c r="F398" s="324">
        <f t="shared" si="83"/>
        <v>0.4668638653460539</v>
      </c>
      <c r="G398" s="334">
        <f t="shared" si="97"/>
        <v>0.03844129707508541</v>
      </c>
      <c r="H398" s="245">
        <f t="shared" si="105"/>
        <v>815360</v>
      </c>
      <c r="I398" s="239"/>
      <c r="J398" s="242">
        <f>H398</f>
        <v>815360</v>
      </c>
      <c r="K398" s="243"/>
      <c r="L398" s="243"/>
      <c r="M398" s="243"/>
      <c r="N398" s="245"/>
      <c r="O398" s="245"/>
      <c r="P398" s="521"/>
      <c r="Q398" s="517"/>
      <c r="R398" s="517"/>
      <c r="S398" s="524"/>
    </row>
    <row r="399" spans="1:19" s="44" customFormat="1" ht="19.5" customHeight="1">
      <c r="A399" s="366" t="s">
        <v>226</v>
      </c>
      <c r="B399" s="369"/>
      <c r="C399" s="364" t="s">
        <v>851</v>
      </c>
      <c r="D399" s="365">
        <f>SUM(D400:D401)</f>
        <v>2440508</v>
      </c>
      <c r="E399" s="240">
        <f>SUM(E400:E401)</f>
        <v>550183.37</v>
      </c>
      <c r="F399" s="353">
        <f t="shared" si="83"/>
        <v>0.22543805224158248</v>
      </c>
      <c r="G399" s="353">
        <f t="shared" si="97"/>
        <v>0.025939170883955105</v>
      </c>
      <c r="H399" s="240">
        <f>SUM(H400:H401)</f>
        <v>23087.19</v>
      </c>
      <c r="I399" s="240">
        <f aca="true" t="shared" si="106" ref="I399:S399">SUM(I400:I401)</f>
        <v>0</v>
      </c>
      <c r="J399" s="240">
        <f t="shared" si="106"/>
        <v>23087.19</v>
      </c>
      <c r="K399" s="240">
        <f t="shared" si="106"/>
        <v>0</v>
      </c>
      <c r="L399" s="240">
        <f t="shared" si="106"/>
        <v>0</v>
      </c>
      <c r="M399" s="240">
        <f t="shared" si="106"/>
        <v>0</v>
      </c>
      <c r="N399" s="240">
        <f t="shared" si="106"/>
        <v>0</v>
      </c>
      <c r="O399" s="240">
        <f t="shared" si="106"/>
        <v>0</v>
      </c>
      <c r="P399" s="240">
        <f t="shared" si="106"/>
        <v>527096.18</v>
      </c>
      <c r="Q399" s="240">
        <f t="shared" si="106"/>
        <v>0</v>
      </c>
      <c r="R399" s="240">
        <f t="shared" si="106"/>
        <v>527096.18</v>
      </c>
      <c r="S399" s="251">
        <f t="shared" si="106"/>
        <v>0</v>
      </c>
    </row>
    <row r="400" spans="1:19" s="44" customFormat="1" ht="79.5" customHeight="1">
      <c r="A400" s="87"/>
      <c r="B400" s="35" t="s">
        <v>13</v>
      </c>
      <c r="C400" s="30" t="s">
        <v>227</v>
      </c>
      <c r="D400" s="76">
        <v>84246</v>
      </c>
      <c r="E400" s="239">
        <v>23087.19</v>
      </c>
      <c r="F400" s="324">
        <f t="shared" si="83"/>
        <v>0.27404493981910116</v>
      </c>
      <c r="G400" s="334">
        <f t="shared" si="97"/>
        <v>0.0010884781316460718</v>
      </c>
      <c r="H400" s="245">
        <f>E400</f>
        <v>23087.19</v>
      </c>
      <c r="I400" s="239"/>
      <c r="J400" s="242">
        <f>H400</f>
        <v>23087.19</v>
      </c>
      <c r="K400" s="243"/>
      <c r="L400" s="243"/>
      <c r="M400" s="243"/>
      <c r="N400" s="245"/>
      <c r="O400" s="245"/>
      <c r="P400" s="521"/>
      <c r="Q400" s="517"/>
      <c r="R400" s="363"/>
      <c r="S400" s="531"/>
    </row>
    <row r="401" spans="1:19" s="44" customFormat="1" ht="21.75" customHeight="1">
      <c r="A401" s="87"/>
      <c r="B401" s="35" t="s">
        <v>750</v>
      </c>
      <c r="C401" s="30" t="s">
        <v>228</v>
      </c>
      <c r="D401" s="76">
        <v>2356262</v>
      </c>
      <c r="E401" s="239">
        <v>527096.18</v>
      </c>
      <c r="F401" s="324">
        <f t="shared" si="83"/>
        <v>0.22370015728301865</v>
      </c>
      <c r="G401" s="334">
        <f t="shared" si="97"/>
        <v>0.024850692752309035</v>
      </c>
      <c r="H401" s="245"/>
      <c r="I401" s="239"/>
      <c r="J401" s="242"/>
      <c r="K401" s="243"/>
      <c r="L401" s="243"/>
      <c r="M401" s="243"/>
      <c r="N401" s="245"/>
      <c r="O401" s="245"/>
      <c r="P401" s="243">
        <f>E401</f>
        <v>527096.18</v>
      </c>
      <c r="Q401" s="517"/>
      <c r="R401" s="249">
        <f>P401</f>
        <v>527096.18</v>
      </c>
      <c r="S401" s="531"/>
    </row>
    <row r="402" spans="1:19" s="44" customFormat="1" ht="21.75" customHeight="1">
      <c r="A402" s="88" t="s">
        <v>874</v>
      </c>
      <c r="B402" s="102"/>
      <c r="C402" s="695" t="s">
        <v>881</v>
      </c>
      <c r="D402" s="119">
        <f>D403+D422+D444+D451+D466+D484+D492</f>
        <v>4281598</v>
      </c>
      <c r="E402" s="238">
        <f>E403+E422+E444+E451+E466+E484+E492</f>
        <v>2196402.44</v>
      </c>
      <c r="F402" s="409">
        <f t="shared" si="83"/>
        <v>0.5129866092052546</v>
      </c>
      <c r="G402" s="409">
        <f t="shared" si="97"/>
        <v>0.10355249054709877</v>
      </c>
      <c r="H402" s="247">
        <f aca="true" t="shared" si="107" ref="H402:S402">H403+H422+H444+H451+H466+H484+H492</f>
        <v>2196402.44</v>
      </c>
      <c r="I402" s="247">
        <f t="shared" si="107"/>
        <v>1170186.36</v>
      </c>
      <c r="J402" s="247">
        <f t="shared" si="107"/>
        <v>519589.55</v>
      </c>
      <c r="K402" s="247">
        <f t="shared" si="107"/>
        <v>20510.72</v>
      </c>
      <c r="L402" s="247">
        <f t="shared" si="107"/>
        <v>486115.81</v>
      </c>
      <c r="M402" s="247">
        <f t="shared" si="107"/>
        <v>0</v>
      </c>
      <c r="N402" s="247">
        <f t="shared" si="107"/>
        <v>0</v>
      </c>
      <c r="O402" s="247">
        <f t="shared" si="107"/>
        <v>0</v>
      </c>
      <c r="P402" s="247">
        <f t="shared" si="107"/>
        <v>0</v>
      </c>
      <c r="Q402" s="247">
        <f t="shared" si="107"/>
        <v>0</v>
      </c>
      <c r="R402" s="247">
        <f t="shared" si="107"/>
        <v>0</v>
      </c>
      <c r="S402" s="247">
        <f t="shared" si="107"/>
        <v>0</v>
      </c>
    </row>
    <row r="403" spans="1:19" s="44" customFormat="1" ht="21" customHeight="1">
      <c r="A403" s="147" t="s">
        <v>876</v>
      </c>
      <c r="B403" s="101"/>
      <c r="C403" s="67" t="s">
        <v>986</v>
      </c>
      <c r="D403" s="173">
        <f>SUM(D404:D421)</f>
        <v>1223464</v>
      </c>
      <c r="E403" s="237">
        <f>SUM(E404:E421)</f>
        <v>673581.24</v>
      </c>
      <c r="F403" s="353">
        <f t="shared" si="83"/>
        <v>0.5505525622331348</v>
      </c>
      <c r="G403" s="353">
        <f t="shared" si="97"/>
        <v>0.03175693748901639</v>
      </c>
      <c r="H403" s="240">
        <f aca="true" t="shared" si="108" ref="H403:N403">SUM(H404:H421)</f>
        <v>673581.24</v>
      </c>
      <c r="I403" s="240">
        <f t="shared" si="108"/>
        <v>351193.59</v>
      </c>
      <c r="J403" s="240">
        <f t="shared" si="108"/>
        <v>243830.36</v>
      </c>
      <c r="K403" s="240">
        <f t="shared" si="108"/>
        <v>0</v>
      </c>
      <c r="L403" s="240">
        <f t="shared" si="108"/>
        <v>78557.29</v>
      </c>
      <c r="M403" s="240">
        <f t="shared" si="108"/>
        <v>0</v>
      </c>
      <c r="N403" s="240">
        <f t="shared" si="108"/>
        <v>0</v>
      </c>
      <c r="O403" s="240">
        <f>SUM(O404:O421)</f>
        <v>0</v>
      </c>
      <c r="P403" s="240">
        <f>SUM(P404:P421)</f>
        <v>0</v>
      </c>
      <c r="Q403" s="240">
        <f>SUM(Q404:Q421)</f>
        <v>0</v>
      </c>
      <c r="R403" s="240">
        <f>SUM(R404:R421)</f>
        <v>0</v>
      </c>
      <c r="S403" s="251">
        <f>SUM(S404:S421)</f>
        <v>0</v>
      </c>
    </row>
    <row r="404" spans="1:19" s="44" customFormat="1" ht="19.5" customHeight="1">
      <c r="A404" s="93"/>
      <c r="B404" s="35" t="s">
        <v>987</v>
      </c>
      <c r="C404" s="31" t="s">
        <v>988</v>
      </c>
      <c r="D404" s="76">
        <v>129455</v>
      </c>
      <c r="E404" s="239">
        <v>78557.29</v>
      </c>
      <c r="F404" s="324">
        <f t="shared" si="83"/>
        <v>0.6068308678691436</v>
      </c>
      <c r="G404" s="334">
        <f t="shared" si="97"/>
        <v>0.003703694223782913</v>
      </c>
      <c r="H404" s="245">
        <f t="shared" si="105"/>
        <v>78557.29</v>
      </c>
      <c r="I404" s="239"/>
      <c r="J404" s="242"/>
      <c r="K404" s="243"/>
      <c r="L404" s="243">
        <f>H404</f>
        <v>78557.29</v>
      </c>
      <c r="M404" s="243"/>
      <c r="N404" s="245"/>
      <c r="O404" s="245"/>
      <c r="P404" s="521"/>
      <c r="Q404" s="517"/>
      <c r="R404" s="517"/>
      <c r="S404" s="524"/>
    </row>
    <row r="405" spans="1:19" s="44" customFormat="1" ht="15.75" customHeight="1">
      <c r="A405" s="93"/>
      <c r="B405" s="35" t="s">
        <v>678</v>
      </c>
      <c r="C405" s="30" t="s">
        <v>639</v>
      </c>
      <c r="D405" s="76">
        <v>516181</v>
      </c>
      <c r="E405" s="239">
        <v>261810.69</v>
      </c>
      <c r="F405" s="324">
        <f t="shared" si="83"/>
        <v>0.507207142455844</v>
      </c>
      <c r="G405" s="334">
        <f t="shared" si="97"/>
        <v>0.01234343420295709</v>
      </c>
      <c r="H405" s="245">
        <f t="shared" si="105"/>
        <v>261810.69</v>
      </c>
      <c r="I405" s="239">
        <f>H405</f>
        <v>261810.69</v>
      </c>
      <c r="J405" s="242"/>
      <c r="K405" s="243"/>
      <c r="L405" s="243"/>
      <c r="M405" s="243"/>
      <c r="N405" s="245"/>
      <c r="O405" s="245"/>
      <c r="P405" s="521"/>
      <c r="Q405" s="517"/>
      <c r="R405" s="517"/>
      <c r="S405" s="524"/>
    </row>
    <row r="406" spans="1:19" s="44" customFormat="1" ht="18" customHeight="1">
      <c r="A406" s="93"/>
      <c r="B406" s="35" t="s">
        <v>681</v>
      </c>
      <c r="C406" s="30" t="s">
        <v>682</v>
      </c>
      <c r="D406" s="76">
        <v>38106</v>
      </c>
      <c r="E406" s="239">
        <v>38105.81</v>
      </c>
      <c r="F406" s="324">
        <f t="shared" si="83"/>
        <v>0.9999950139085708</v>
      </c>
      <c r="G406" s="334">
        <f t="shared" si="97"/>
        <v>0.00179655215180627</v>
      </c>
      <c r="H406" s="245">
        <f t="shared" si="105"/>
        <v>38105.81</v>
      </c>
      <c r="I406" s="239">
        <f>H406</f>
        <v>38105.81</v>
      </c>
      <c r="J406" s="242"/>
      <c r="K406" s="243"/>
      <c r="L406" s="243"/>
      <c r="M406" s="243"/>
      <c r="N406" s="245"/>
      <c r="O406" s="245"/>
      <c r="P406" s="521"/>
      <c r="Q406" s="517"/>
      <c r="R406" s="517"/>
      <c r="S406" s="524"/>
    </row>
    <row r="407" spans="1:19" s="44" customFormat="1" ht="17.25" customHeight="1">
      <c r="A407" s="93"/>
      <c r="B407" s="95" t="s">
        <v>762</v>
      </c>
      <c r="C407" s="30" t="s">
        <v>849</v>
      </c>
      <c r="D407" s="76">
        <v>97664</v>
      </c>
      <c r="E407" s="239">
        <v>44100.75</v>
      </c>
      <c r="F407" s="324">
        <f t="shared" si="83"/>
        <v>0.45155584452817826</v>
      </c>
      <c r="G407" s="334">
        <f t="shared" si="97"/>
        <v>0.002079192052570733</v>
      </c>
      <c r="H407" s="245">
        <f t="shared" si="105"/>
        <v>44100.75</v>
      </c>
      <c r="I407" s="239">
        <f>H407</f>
        <v>44100.75</v>
      </c>
      <c r="J407" s="242"/>
      <c r="K407" s="243"/>
      <c r="L407" s="243"/>
      <c r="M407" s="243"/>
      <c r="N407" s="245"/>
      <c r="O407" s="245"/>
      <c r="P407" s="521"/>
      <c r="Q407" s="517"/>
      <c r="R407" s="517"/>
      <c r="S407" s="524"/>
    </row>
    <row r="408" spans="1:19" s="44" customFormat="1" ht="15.75" customHeight="1">
      <c r="A408" s="93"/>
      <c r="B408" s="95" t="s">
        <v>683</v>
      </c>
      <c r="C408" s="30" t="s">
        <v>684</v>
      </c>
      <c r="D408" s="76">
        <v>15649</v>
      </c>
      <c r="E408" s="239">
        <v>7176.34</v>
      </c>
      <c r="F408" s="324">
        <f t="shared" si="83"/>
        <v>0.45858137900185314</v>
      </c>
      <c r="G408" s="334">
        <f t="shared" si="97"/>
        <v>0.0003383386698535842</v>
      </c>
      <c r="H408" s="245">
        <f t="shared" si="105"/>
        <v>7176.34</v>
      </c>
      <c r="I408" s="239">
        <f>H408</f>
        <v>7176.34</v>
      </c>
      <c r="J408" s="242"/>
      <c r="K408" s="243"/>
      <c r="L408" s="243"/>
      <c r="M408" s="243"/>
      <c r="N408" s="245"/>
      <c r="O408" s="245"/>
      <c r="P408" s="521"/>
      <c r="Q408" s="517"/>
      <c r="R408" s="517"/>
      <c r="S408" s="524"/>
    </row>
    <row r="409" spans="1:19" s="44" customFormat="1" ht="17.25" customHeight="1">
      <c r="A409" s="93"/>
      <c r="B409" s="35" t="s">
        <v>685</v>
      </c>
      <c r="C409" s="31" t="s">
        <v>902</v>
      </c>
      <c r="D409" s="76">
        <v>86118</v>
      </c>
      <c r="E409" s="239">
        <v>36437.93</v>
      </c>
      <c r="F409" s="324">
        <f t="shared" si="83"/>
        <v>0.42311630553426693</v>
      </c>
      <c r="G409" s="334">
        <f t="shared" si="97"/>
        <v>0.0017179175970505874</v>
      </c>
      <c r="H409" s="245">
        <f t="shared" si="105"/>
        <v>36437.93</v>
      </c>
      <c r="I409" s="239"/>
      <c r="J409" s="242">
        <f>H409</f>
        <v>36437.93</v>
      </c>
      <c r="K409" s="243"/>
      <c r="L409" s="243"/>
      <c r="M409" s="243"/>
      <c r="N409" s="245"/>
      <c r="O409" s="245"/>
      <c r="P409" s="521"/>
      <c r="Q409" s="517"/>
      <c r="R409" s="517"/>
      <c r="S409" s="524"/>
    </row>
    <row r="410" spans="1:19" s="44" customFormat="1" ht="16.5" customHeight="1">
      <c r="A410" s="93"/>
      <c r="B410" s="35" t="s">
        <v>864</v>
      </c>
      <c r="C410" s="31" t="s">
        <v>989</v>
      </c>
      <c r="D410" s="76">
        <v>163000</v>
      </c>
      <c r="E410" s="239">
        <v>104484.6</v>
      </c>
      <c r="F410" s="324">
        <f t="shared" si="83"/>
        <v>0.6410098159509203</v>
      </c>
      <c r="G410" s="334">
        <f aca="true" t="shared" si="109" ref="G410:G441">E410/$E$672</f>
        <v>0.004926073818155746</v>
      </c>
      <c r="H410" s="245">
        <f t="shared" si="105"/>
        <v>104484.6</v>
      </c>
      <c r="I410" s="239"/>
      <c r="J410" s="242">
        <f aca="true" t="shared" si="110" ref="J410:J421">H410</f>
        <v>104484.6</v>
      </c>
      <c r="K410" s="243"/>
      <c r="L410" s="243"/>
      <c r="M410" s="243"/>
      <c r="N410" s="245"/>
      <c r="O410" s="245"/>
      <c r="P410" s="521"/>
      <c r="Q410" s="517"/>
      <c r="R410" s="517"/>
      <c r="S410" s="524"/>
    </row>
    <row r="411" spans="1:19" s="44" customFormat="1" ht="15.75" customHeight="1">
      <c r="A411" s="93"/>
      <c r="B411" s="35" t="s">
        <v>992</v>
      </c>
      <c r="C411" s="31" t="s">
        <v>993</v>
      </c>
      <c r="D411" s="76">
        <v>7200</v>
      </c>
      <c r="E411" s="239">
        <v>4115.5</v>
      </c>
      <c r="F411" s="324">
        <f t="shared" si="83"/>
        <v>0.5715972222222222</v>
      </c>
      <c r="G411" s="334">
        <f t="shared" si="109"/>
        <v>0.00019403105145274972</v>
      </c>
      <c r="H411" s="245">
        <f t="shared" si="105"/>
        <v>4115.5</v>
      </c>
      <c r="I411" s="239"/>
      <c r="J411" s="242">
        <f t="shared" si="110"/>
        <v>4115.5</v>
      </c>
      <c r="K411" s="243"/>
      <c r="L411" s="243"/>
      <c r="M411" s="243"/>
      <c r="N411" s="245"/>
      <c r="O411" s="245"/>
      <c r="P411" s="521"/>
      <c r="Q411" s="517"/>
      <c r="R411" s="517"/>
      <c r="S411" s="524"/>
    </row>
    <row r="412" spans="1:19" s="44" customFormat="1" ht="16.5" customHeight="1">
      <c r="A412" s="93"/>
      <c r="B412" s="35" t="s">
        <v>687</v>
      </c>
      <c r="C412" s="31" t="s">
        <v>867</v>
      </c>
      <c r="D412" s="76">
        <v>99000</v>
      </c>
      <c r="E412" s="239">
        <v>54216.09</v>
      </c>
      <c r="F412" s="324">
        <f t="shared" si="83"/>
        <v>0.5476372727272727</v>
      </c>
      <c r="G412" s="334">
        <f t="shared" si="109"/>
        <v>0.0025560940221982524</v>
      </c>
      <c r="H412" s="245">
        <f t="shared" si="105"/>
        <v>54216.09</v>
      </c>
      <c r="I412" s="239"/>
      <c r="J412" s="242">
        <f t="shared" si="110"/>
        <v>54216.09</v>
      </c>
      <c r="K412" s="243"/>
      <c r="L412" s="243"/>
      <c r="M412" s="243"/>
      <c r="N412" s="245"/>
      <c r="O412" s="245"/>
      <c r="P412" s="521"/>
      <c r="Q412" s="517"/>
      <c r="R412" s="517"/>
      <c r="S412" s="524"/>
    </row>
    <row r="413" spans="1:19" s="44" customFormat="1" ht="16.5" customHeight="1">
      <c r="A413" s="93"/>
      <c r="B413" s="35" t="s">
        <v>855</v>
      </c>
      <c r="C413" s="31" t="s">
        <v>856</v>
      </c>
      <c r="D413" s="76">
        <v>1490</v>
      </c>
      <c r="E413" s="239">
        <v>860</v>
      </c>
      <c r="F413" s="324">
        <f t="shared" si="83"/>
        <v>0.5771812080536913</v>
      </c>
      <c r="G413" s="334">
        <f t="shared" si="109"/>
        <v>4.054591282939248E-05</v>
      </c>
      <c r="H413" s="245">
        <f t="shared" si="105"/>
        <v>860</v>
      </c>
      <c r="I413" s="239"/>
      <c r="J413" s="242">
        <f t="shared" si="110"/>
        <v>860</v>
      </c>
      <c r="K413" s="243"/>
      <c r="L413" s="243"/>
      <c r="M413" s="243"/>
      <c r="N413" s="245"/>
      <c r="O413" s="245"/>
      <c r="P413" s="521"/>
      <c r="Q413" s="517"/>
      <c r="R413" s="517"/>
      <c r="S413" s="524"/>
    </row>
    <row r="414" spans="1:19" s="44" customFormat="1" ht="16.5" customHeight="1">
      <c r="A414" s="93"/>
      <c r="B414" s="35" t="s">
        <v>690</v>
      </c>
      <c r="C414" s="31" t="s">
        <v>869</v>
      </c>
      <c r="D414" s="76">
        <v>30300</v>
      </c>
      <c r="E414" s="239">
        <v>19964.92</v>
      </c>
      <c r="F414" s="324">
        <f t="shared" si="83"/>
        <v>0.6589082508250824</v>
      </c>
      <c r="G414" s="334">
        <f t="shared" si="109"/>
        <v>0.0009412743092625516</v>
      </c>
      <c r="H414" s="245">
        <f t="shared" si="105"/>
        <v>19964.92</v>
      </c>
      <c r="I414" s="239"/>
      <c r="J414" s="242">
        <f t="shared" si="110"/>
        <v>19964.92</v>
      </c>
      <c r="K414" s="243"/>
      <c r="L414" s="243"/>
      <c r="M414" s="243"/>
      <c r="N414" s="245"/>
      <c r="O414" s="245"/>
      <c r="P414" s="521"/>
      <c r="Q414" s="517"/>
      <c r="R414" s="517"/>
      <c r="S414" s="524"/>
    </row>
    <row r="415" spans="1:19" s="44" customFormat="1" ht="21.75" customHeight="1">
      <c r="A415" s="93"/>
      <c r="B415" s="35" t="s">
        <v>1002</v>
      </c>
      <c r="C415" s="30" t="s">
        <v>1006</v>
      </c>
      <c r="D415" s="76">
        <v>3398</v>
      </c>
      <c r="E415" s="239">
        <v>1163.09</v>
      </c>
      <c r="F415" s="324">
        <f aca="true" t="shared" si="111" ref="F415:F477">E415/D415</f>
        <v>0.3422866391995291</v>
      </c>
      <c r="G415" s="334">
        <f t="shared" si="109"/>
        <v>5.483551831713732E-05</v>
      </c>
      <c r="H415" s="245">
        <f t="shared" si="105"/>
        <v>1163.09</v>
      </c>
      <c r="I415" s="239"/>
      <c r="J415" s="242">
        <f t="shared" si="110"/>
        <v>1163.09</v>
      </c>
      <c r="K415" s="243"/>
      <c r="L415" s="243"/>
      <c r="M415" s="243"/>
      <c r="N415" s="245"/>
      <c r="O415" s="245"/>
      <c r="P415" s="521"/>
      <c r="Q415" s="517"/>
      <c r="R415" s="517"/>
      <c r="S415" s="524"/>
    </row>
    <row r="416" spans="1:19" s="44" customFormat="1" ht="16.5" customHeight="1">
      <c r="A416" s="93"/>
      <c r="B416" s="35" t="s">
        <v>692</v>
      </c>
      <c r="C416" s="31" t="s">
        <v>693</v>
      </c>
      <c r="D416" s="76">
        <v>3600</v>
      </c>
      <c r="E416" s="239">
        <v>2401.39</v>
      </c>
      <c r="F416" s="324">
        <f t="shared" si="111"/>
        <v>0.6670527777777777</v>
      </c>
      <c r="G416" s="334">
        <f t="shared" si="109"/>
        <v>0.00011321691815043582</v>
      </c>
      <c r="H416" s="245">
        <f t="shared" si="105"/>
        <v>2401.39</v>
      </c>
      <c r="I416" s="239"/>
      <c r="J416" s="242">
        <f t="shared" si="110"/>
        <v>2401.39</v>
      </c>
      <c r="K416" s="243"/>
      <c r="L416" s="243"/>
      <c r="M416" s="243"/>
      <c r="N416" s="245"/>
      <c r="O416" s="245"/>
      <c r="P416" s="521"/>
      <c r="Q416" s="517"/>
      <c r="R416" s="517"/>
      <c r="S416" s="524"/>
    </row>
    <row r="417" spans="1:19" s="44" customFormat="1" ht="16.5" customHeight="1">
      <c r="A417" s="93"/>
      <c r="B417" s="35" t="s">
        <v>694</v>
      </c>
      <c r="C417" s="31" t="s">
        <v>695</v>
      </c>
      <c r="D417" s="76">
        <v>1392</v>
      </c>
      <c r="E417" s="239">
        <v>0</v>
      </c>
      <c r="F417" s="324">
        <f t="shared" si="111"/>
        <v>0</v>
      </c>
      <c r="G417" s="334">
        <f t="shared" si="109"/>
        <v>0</v>
      </c>
      <c r="H417" s="245">
        <f t="shared" si="105"/>
        <v>0</v>
      </c>
      <c r="I417" s="239"/>
      <c r="J417" s="242">
        <f t="shared" si="110"/>
        <v>0</v>
      </c>
      <c r="K417" s="243"/>
      <c r="L417" s="243"/>
      <c r="M417" s="243"/>
      <c r="N417" s="245"/>
      <c r="O417" s="245"/>
      <c r="P417" s="521"/>
      <c r="Q417" s="517"/>
      <c r="R417" s="517"/>
      <c r="S417" s="524"/>
    </row>
    <row r="418" spans="1:19" s="44" customFormat="1" ht="15" customHeight="1">
      <c r="A418" s="93"/>
      <c r="B418" s="35" t="s">
        <v>696</v>
      </c>
      <c r="C418" s="31" t="s">
        <v>697</v>
      </c>
      <c r="D418" s="76">
        <v>25911</v>
      </c>
      <c r="E418" s="239">
        <v>18670</v>
      </c>
      <c r="F418" s="324">
        <f t="shared" si="111"/>
        <v>0.7205433985565975</v>
      </c>
      <c r="G418" s="334">
        <f t="shared" si="109"/>
        <v>0.0008802234796799507</v>
      </c>
      <c r="H418" s="245">
        <f t="shared" si="105"/>
        <v>18670</v>
      </c>
      <c r="I418" s="239"/>
      <c r="J418" s="242">
        <f t="shared" si="110"/>
        <v>18670</v>
      </c>
      <c r="K418" s="243"/>
      <c r="L418" s="243"/>
      <c r="M418" s="243"/>
      <c r="N418" s="245"/>
      <c r="O418" s="245"/>
      <c r="P418" s="521"/>
      <c r="Q418" s="517"/>
      <c r="R418" s="517"/>
      <c r="S418" s="524"/>
    </row>
    <row r="419" spans="1:19" s="44" customFormat="1" ht="22.5" customHeight="1">
      <c r="A419" s="93"/>
      <c r="B419" s="35" t="s">
        <v>1003</v>
      </c>
      <c r="C419" s="30" t="s">
        <v>527</v>
      </c>
      <c r="D419" s="76">
        <v>3000</v>
      </c>
      <c r="E419" s="239">
        <v>1108.63</v>
      </c>
      <c r="F419" s="324">
        <f t="shared" si="111"/>
        <v>0.3695433333333334</v>
      </c>
      <c r="G419" s="334">
        <f t="shared" si="109"/>
        <v>5.226792481401092E-05</v>
      </c>
      <c r="H419" s="245">
        <f t="shared" si="105"/>
        <v>1108.63</v>
      </c>
      <c r="I419" s="239"/>
      <c r="J419" s="242">
        <f t="shared" si="110"/>
        <v>1108.63</v>
      </c>
      <c r="K419" s="243"/>
      <c r="L419" s="243"/>
      <c r="M419" s="243"/>
      <c r="N419" s="245"/>
      <c r="O419" s="245"/>
      <c r="P419" s="521"/>
      <c r="Q419" s="517"/>
      <c r="R419" s="517"/>
      <c r="S419" s="524"/>
    </row>
    <row r="420" spans="1:19" s="44" customFormat="1" ht="21" customHeight="1">
      <c r="A420" s="93"/>
      <c r="B420" s="35" t="s">
        <v>1004</v>
      </c>
      <c r="C420" s="30" t="s">
        <v>1007</v>
      </c>
      <c r="D420" s="76">
        <v>500</v>
      </c>
      <c r="E420" s="239">
        <v>0</v>
      </c>
      <c r="F420" s="324">
        <f t="shared" si="111"/>
        <v>0</v>
      </c>
      <c r="G420" s="334">
        <f t="shared" si="109"/>
        <v>0</v>
      </c>
      <c r="H420" s="245">
        <f t="shared" si="105"/>
        <v>0</v>
      </c>
      <c r="I420" s="239"/>
      <c r="J420" s="242">
        <f t="shared" si="110"/>
        <v>0</v>
      </c>
      <c r="K420" s="243"/>
      <c r="L420" s="243"/>
      <c r="M420" s="243"/>
      <c r="N420" s="245"/>
      <c r="O420" s="245"/>
      <c r="P420" s="521"/>
      <c r="Q420" s="517"/>
      <c r="R420" s="517"/>
      <c r="S420" s="524"/>
    </row>
    <row r="421" spans="1:19" s="44" customFormat="1" ht="24" customHeight="1">
      <c r="A421" s="93"/>
      <c r="B421" s="35" t="s">
        <v>1005</v>
      </c>
      <c r="C421" s="30" t="s">
        <v>532</v>
      </c>
      <c r="D421" s="76">
        <v>1500</v>
      </c>
      <c r="E421" s="239">
        <v>408.21</v>
      </c>
      <c r="F421" s="324">
        <f t="shared" si="111"/>
        <v>0.27214</v>
      </c>
      <c r="G421" s="334">
        <f t="shared" si="109"/>
        <v>1.9245636134984074E-05</v>
      </c>
      <c r="H421" s="245">
        <f t="shared" si="105"/>
        <v>408.21</v>
      </c>
      <c r="I421" s="239"/>
      <c r="J421" s="242">
        <f t="shared" si="110"/>
        <v>408.21</v>
      </c>
      <c r="K421" s="243"/>
      <c r="L421" s="243"/>
      <c r="M421" s="243"/>
      <c r="N421" s="245"/>
      <c r="O421" s="245"/>
      <c r="P421" s="521"/>
      <c r="Q421" s="517"/>
      <c r="R421" s="517"/>
      <c r="S421" s="524"/>
    </row>
    <row r="422" spans="1:19" s="44" customFormat="1" ht="17.25" customHeight="1">
      <c r="A422" s="147" t="s">
        <v>877</v>
      </c>
      <c r="B422" s="101"/>
      <c r="C422" s="67" t="s">
        <v>991</v>
      </c>
      <c r="D422" s="173">
        <f>SUM(D423:D443)</f>
        <v>1048208</v>
      </c>
      <c r="E422" s="237">
        <f>SUM(E423:E443)</f>
        <v>549306.2600000001</v>
      </c>
      <c r="F422" s="353">
        <f t="shared" si="111"/>
        <v>0.5240431860852046</v>
      </c>
      <c r="G422" s="353">
        <f t="shared" si="109"/>
        <v>0.025897818296046055</v>
      </c>
      <c r="H422" s="240">
        <f>SUM(H423:H443)</f>
        <v>549306.2600000001</v>
      </c>
      <c r="I422" s="240">
        <f aca="true" t="shared" si="112" ref="I422:S422">SUM(I423:I443)</f>
        <v>373511.52999999997</v>
      </c>
      <c r="J422" s="240">
        <f t="shared" si="112"/>
        <v>173983.73</v>
      </c>
      <c r="K422" s="240">
        <f t="shared" si="112"/>
        <v>1811</v>
      </c>
      <c r="L422" s="240">
        <f t="shared" si="112"/>
        <v>0</v>
      </c>
      <c r="M422" s="240">
        <f t="shared" si="112"/>
        <v>0</v>
      </c>
      <c r="N422" s="240">
        <f t="shared" si="112"/>
        <v>0</v>
      </c>
      <c r="O422" s="240">
        <f t="shared" si="112"/>
        <v>0</v>
      </c>
      <c r="P422" s="240">
        <f t="shared" si="112"/>
        <v>0</v>
      </c>
      <c r="Q422" s="240">
        <f t="shared" si="112"/>
        <v>0</v>
      </c>
      <c r="R422" s="240">
        <f t="shared" si="112"/>
        <v>0</v>
      </c>
      <c r="S422" s="251">
        <f t="shared" si="112"/>
        <v>0</v>
      </c>
    </row>
    <row r="423" spans="1:19" s="44" customFormat="1" ht="33" customHeight="1">
      <c r="A423" s="362"/>
      <c r="B423" s="460" t="s">
        <v>1026</v>
      </c>
      <c r="C423" s="127" t="s">
        <v>229</v>
      </c>
      <c r="D423" s="176">
        <v>1811</v>
      </c>
      <c r="E423" s="249">
        <v>1811</v>
      </c>
      <c r="F423" s="324">
        <f t="shared" si="111"/>
        <v>1</v>
      </c>
      <c r="G423" s="334">
        <f t="shared" si="109"/>
        <v>8.538214899305788E-05</v>
      </c>
      <c r="H423" s="245">
        <f t="shared" si="105"/>
        <v>1811</v>
      </c>
      <c r="I423" s="249"/>
      <c r="J423" s="249"/>
      <c r="K423" s="249">
        <f>E423</f>
        <v>1811</v>
      </c>
      <c r="L423" s="249"/>
      <c r="M423" s="249"/>
      <c r="N423" s="249"/>
      <c r="O423" s="249"/>
      <c r="P423" s="249"/>
      <c r="Q423" s="517"/>
      <c r="R423" s="517"/>
      <c r="S423" s="524"/>
    </row>
    <row r="424" spans="1:19" s="44" customFormat="1" ht="21.75" customHeight="1">
      <c r="A424" s="87"/>
      <c r="B424" s="35" t="s">
        <v>678</v>
      </c>
      <c r="C424" s="30" t="s">
        <v>679</v>
      </c>
      <c r="D424" s="76">
        <v>578664</v>
      </c>
      <c r="E424" s="239">
        <v>272047.07</v>
      </c>
      <c r="F424" s="324">
        <f t="shared" si="111"/>
        <v>0.47012959161102125</v>
      </c>
      <c r="G424" s="334">
        <f t="shared" si="109"/>
        <v>0.012826042774083295</v>
      </c>
      <c r="H424" s="245">
        <f t="shared" si="105"/>
        <v>272047.07</v>
      </c>
      <c r="I424" s="239">
        <f>H424</f>
        <v>272047.07</v>
      </c>
      <c r="J424" s="242"/>
      <c r="K424" s="243"/>
      <c r="L424" s="243"/>
      <c r="M424" s="243"/>
      <c r="N424" s="245"/>
      <c r="O424" s="245"/>
      <c r="P424" s="521"/>
      <c r="Q424" s="517"/>
      <c r="R424" s="517"/>
      <c r="S424" s="524"/>
    </row>
    <row r="425" spans="1:19" s="44" customFormat="1" ht="17.25" customHeight="1">
      <c r="A425" s="87"/>
      <c r="B425" s="35" t="s">
        <v>681</v>
      </c>
      <c r="C425" s="30" t="s">
        <v>682</v>
      </c>
      <c r="D425" s="76">
        <v>44015</v>
      </c>
      <c r="E425" s="239">
        <v>44014.94</v>
      </c>
      <c r="F425" s="324">
        <f t="shared" si="111"/>
        <v>0.999998636828354</v>
      </c>
      <c r="G425" s="334">
        <f t="shared" si="109"/>
        <v>0.0020751464191057444</v>
      </c>
      <c r="H425" s="245">
        <f aca="true" t="shared" si="113" ref="H425:H486">E425</f>
        <v>44014.94</v>
      </c>
      <c r="I425" s="239">
        <f>H425</f>
        <v>44014.94</v>
      </c>
      <c r="J425" s="242"/>
      <c r="K425" s="243"/>
      <c r="L425" s="243"/>
      <c r="M425" s="243"/>
      <c r="N425" s="245"/>
      <c r="O425" s="245"/>
      <c r="P425" s="521"/>
      <c r="Q425" s="517"/>
      <c r="R425" s="517"/>
      <c r="S425" s="524"/>
    </row>
    <row r="426" spans="1:19" s="44" customFormat="1" ht="15.75" customHeight="1">
      <c r="A426" s="87"/>
      <c r="B426" s="95" t="s">
        <v>762</v>
      </c>
      <c r="C426" s="30" t="s">
        <v>849</v>
      </c>
      <c r="D426" s="76">
        <v>90058</v>
      </c>
      <c r="E426" s="239">
        <v>50373.34</v>
      </c>
      <c r="F426" s="324">
        <f t="shared" si="111"/>
        <v>0.5593433120877657</v>
      </c>
      <c r="G426" s="334">
        <f t="shared" si="109"/>
        <v>0.002374922154145755</v>
      </c>
      <c r="H426" s="245">
        <f t="shared" si="113"/>
        <v>50373.34</v>
      </c>
      <c r="I426" s="239">
        <f>H426</f>
        <v>50373.34</v>
      </c>
      <c r="J426" s="242"/>
      <c r="K426" s="243"/>
      <c r="L426" s="243"/>
      <c r="M426" s="243"/>
      <c r="N426" s="245"/>
      <c r="O426" s="245"/>
      <c r="P426" s="521"/>
      <c r="Q426" s="517"/>
      <c r="R426" s="517"/>
      <c r="S426" s="524"/>
    </row>
    <row r="427" spans="1:19" s="44" customFormat="1" ht="13.5" customHeight="1">
      <c r="A427" s="87"/>
      <c r="B427" s="35" t="s">
        <v>683</v>
      </c>
      <c r="C427" s="31" t="s">
        <v>684</v>
      </c>
      <c r="D427" s="76">
        <v>14430</v>
      </c>
      <c r="E427" s="239">
        <v>7076.18</v>
      </c>
      <c r="F427" s="324">
        <f t="shared" si="111"/>
        <v>0.4903797643797644</v>
      </c>
      <c r="G427" s="334">
        <f t="shared" si="109"/>
        <v>0.000333616485401268</v>
      </c>
      <c r="H427" s="245">
        <f t="shared" si="113"/>
        <v>7076.18</v>
      </c>
      <c r="I427" s="239">
        <f>H427</f>
        <v>7076.18</v>
      </c>
      <c r="J427" s="242"/>
      <c r="K427" s="243"/>
      <c r="L427" s="243"/>
      <c r="M427" s="243"/>
      <c r="N427" s="245"/>
      <c r="O427" s="245"/>
      <c r="P427" s="521"/>
      <c r="Q427" s="517"/>
      <c r="R427" s="517"/>
      <c r="S427" s="524"/>
    </row>
    <row r="428" spans="1:19" s="44" customFormat="1" ht="15.75" customHeight="1">
      <c r="A428" s="87"/>
      <c r="B428" s="35" t="s">
        <v>685</v>
      </c>
      <c r="C428" s="31" t="s">
        <v>999</v>
      </c>
      <c r="D428" s="76">
        <v>14220</v>
      </c>
      <c r="E428" s="239">
        <v>10667.26</v>
      </c>
      <c r="F428" s="324">
        <f t="shared" si="111"/>
        <v>0.7501589310829817</v>
      </c>
      <c r="G428" s="334">
        <f t="shared" si="109"/>
        <v>0.0005029230163819363</v>
      </c>
      <c r="H428" s="245">
        <f t="shared" si="113"/>
        <v>10667.26</v>
      </c>
      <c r="I428" s="239"/>
      <c r="J428" s="242">
        <f>H428</f>
        <v>10667.26</v>
      </c>
      <c r="K428" s="243"/>
      <c r="L428" s="243"/>
      <c r="M428" s="243"/>
      <c r="N428" s="245"/>
      <c r="O428" s="245"/>
      <c r="P428" s="521"/>
      <c r="Q428" s="517"/>
      <c r="R428" s="517"/>
      <c r="S428" s="524"/>
    </row>
    <row r="429" spans="1:19" s="44" customFormat="1" ht="16.5" customHeight="1">
      <c r="A429" s="87"/>
      <c r="B429" s="35" t="s">
        <v>864</v>
      </c>
      <c r="C429" s="31" t="s">
        <v>608</v>
      </c>
      <c r="D429" s="76">
        <v>400</v>
      </c>
      <c r="E429" s="239">
        <v>288.53</v>
      </c>
      <c r="F429" s="324">
        <f t="shared" si="111"/>
        <v>0.7213249999999999</v>
      </c>
      <c r="G429" s="334">
        <f t="shared" si="109"/>
        <v>1.3603153754261176E-05</v>
      </c>
      <c r="H429" s="245">
        <f t="shared" si="113"/>
        <v>288.53</v>
      </c>
      <c r="I429" s="239"/>
      <c r="J429" s="242">
        <f aca="true" t="shared" si="114" ref="J429:J443">H429</f>
        <v>288.53</v>
      </c>
      <c r="K429" s="243"/>
      <c r="L429" s="243"/>
      <c r="M429" s="243"/>
      <c r="N429" s="245"/>
      <c r="O429" s="245"/>
      <c r="P429" s="521"/>
      <c r="Q429" s="517"/>
      <c r="R429" s="517"/>
      <c r="S429" s="524"/>
    </row>
    <row r="430" spans="1:19" s="44" customFormat="1" ht="16.5" customHeight="1">
      <c r="A430" s="87"/>
      <c r="B430" s="35" t="s">
        <v>992</v>
      </c>
      <c r="C430" s="31" t="s">
        <v>609</v>
      </c>
      <c r="D430" s="76">
        <v>8900</v>
      </c>
      <c r="E430" s="239">
        <v>5096.24</v>
      </c>
      <c r="F430" s="324">
        <f t="shared" si="111"/>
        <v>0.5726112359550561</v>
      </c>
      <c r="G430" s="334">
        <f t="shared" si="109"/>
        <v>0.0002402694218577478</v>
      </c>
      <c r="H430" s="245">
        <f t="shared" si="113"/>
        <v>5096.24</v>
      </c>
      <c r="I430" s="239"/>
      <c r="J430" s="242">
        <f t="shared" si="114"/>
        <v>5096.24</v>
      </c>
      <c r="K430" s="243"/>
      <c r="L430" s="243"/>
      <c r="M430" s="243"/>
      <c r="N430" s="245"/>
      <c r="O430" s="245"/>
      <c r="P430" s="521"/>
      <c r="Q430" s="517"/>
      <c r="R430" s="517"/>
      <c r="S430" s="524"/>
    </row>
    <row r="431" spans="1:19" s="44" customFormat="1" ht="14.25" customHeight="1">
      <c r="A431" s="87"/>
      <c r="B431" s="35" t="s">
        <v>687</v>
      </c>
      <c r="C431" s="31" t="s">
        <v>867</v>
      </c>
      <c r="D431" s="76">
        <v>51484</v>
      </c>
      <c r="E431" s="239">
        <v>43854.56</v>
      </c>
      <c r="F431" s="324">
        <f t="shared" si="111"/>
        <v>0.8518094942117939</v>
      </c>
      <c r="G431" s="334">
        <f t="shared" si="109"/>
        <v>0.002067585077827165</v>
      </c>
      <c r="H431" s="245">
        <f t="shared" si="113"/>
        <v>43854.56</v>
      </c>
      <c r="I431" s="239"/>
      <c r="J431" s="242">
        <f t="shared" si="114"/>
        <v>43854.56</v>
      </c>
      <c r="K431" s="243"/>
      <c r="L431" s="243"/>
      <c r="M431" s="243"/>
      <c r="N431" s="245"/>
      <c r="O431" s="245"/>
      <c r="P431" s="521"/>
      <c r="Q431" s="517"/>
      <c r="R431" s="517"/>
      <c r="S431" s="524"/>
    </row>
    <row r="432" spans="1:19" s="44" customFormat="1" ht="14.25" customHeight="1">
      <c r="A432" s="87"/>
      <c r="B432" s="35" t="s">
        <v>855</v>
      </c>
      <c r="C432" s="31" t="s">
        <v>856</v>
      </c>
      <c r="D432" s="76">
        <v>600</v>
      </c>
      <c r="E432" s="239">
        <v>320</v>
      </c>
      <c r="F432" s="324">
        <f t="shared" si="111"/>
        <v>0.5333333333333333</v>
      </c>
      <c r="G432" s="334">
        <f t="shared" si="109"/>
        <v>1.5086851285355341E-05</v>
      </c>
      <c r="H432" s="245">
        <f t="shared" si="113"/>
        <v>320</v>
      </c>
      <c r="I432" s="239"/>
      <c r="J432" s="242">
        <f t="shared" si="114"/>
        <v>320</v>
      </c>
      <c r="K432" s="243"/>
      <c r="L432" s="243"/>
      <c r="M432" s="243"/>
      <c r="N432" s="245"/>
      <c r="O432" s="245"/>
      <c r="P432" s="521"/>
      <c r="Q432" s="517"/>
      <c r="R432" s="517"/>
      <c r="S432" s="524"/>
    </row>
    <row r="433" spans="1:19" s="44" customFormat="1" ht="14.25" customHeight="1">
      <c r="A433" s="87"/>
      <c r="B433" s="35" t="s">
        <v>690</v>
      </c>
      <c r="C433" s="31" t="s">
        <v>869</v>
      </c>
      <c r="D433" s="76">
        <v>209825</v>
      </c>
      <c r="E433" s="239">
        <v>90976.77</v>
      </c>
      <c r="F433" s="324">
        <f t="shared" si="111"/>
        <v>0.4335840343143096</v>
      </c>
      <c r="G433" s="334">
        <f t="shared" si="109"/>
        <v>0.004289228123162429</v>
      </c>
      <c r="H433" s="245">
        <f t="shared" si="113"/>
        <v>90976.77</v>
      </c>
      <c r="I433" s="239"/>
      <c r="J433" s="242">
        <f t="shared" si="114"/>
        <v>90976.77</v>
      </c>
      <c r="K433" s="243"/>
      <c r="L433" s="243"/>
      <c r="M433" s="243"/>
      <c r="N433" s="245"/>
      <c r="O433" s="245"/>
      <c r="P433" s="521"/>
      <c r="Q433" s="517"/>
      <c r="R433" s="517"/>
      <c r="S433" s="524"/>
    </row>
    <row r="434" spans="1:19" s="44" customFormat="1" ht="15.75" customHeight="1">
      <c r="A434" s="87"/>
      <c r="B434" s="35" t="s">
        <v>368</v>
      </c>
      <c r="C434" s="31" t="s">
        <v>369</v>
      </c>
      <c r="D434" s="76">
        <v>768</v>
      </c>
      <c r="E434" s="239">
        <v>292.16</v>
      </c>
      <c r="F434" s="324">
        <f t="shared" si="111"/>
        <v>0.3804166666666667</v>
      </c>
      <c r="G434" s="334">
        <f t="shared" si="109"/>
        <v>1.3774295223529427E-05</v>
      </c>
      <c r="H434" s="245">
        <f t="shared" si="113"/>
        <v>292.16</v>
      </c>
      <c r="I434" s="239"/>
      <c r="J434" s="242">
        <f t="shared" si="114"/>
        <v>292.16</v>
      </c>
      <c r="K434" s="243"/>
      <c r="L434" s="243"/>
      <c r="M434" s="243"/>
      <c r="N434" s="245"/>
      <c r="O434" s="245"/>
      <c r="P434" s="521"/>
      <c r="Q434" s="517"/>
      <c r="R434" s="517"/>
      <c r="S434" s="524"/>
    </row>
    <row r="435" spans="1:19" s="44" customFormat="1" ht="21" customHeight="1">
      <c r="A435" s="87"/>
      <c r="B435" s="35" t="s">
        <v>1009</v>
      </c>
      <c r="C435" s="30" t="s">
        <v>1011</v>
      </c>
      <c r="D435" s="76">
        <v>700</v>
      </c>
      <c r="E435" s="239">
        <v>294.81</v>
      </c>
      <c r="F435" s="324">
        <f t="shared" si="111"/>
        <v>0.42115714285714284</v>
      </c>
      <c r="G435" s="334">
        <f t="shared" si="109"/>
        <v>1.3899233210736276E-05</v>
      </c>
      <c r="H435" s="245">
        <f t="shared" si="113"/>
        <v>294.81</v>
      </c>
      <c r="I435" s="239"/>
      <c r="J435" s="242">
        <f t="shared" si="114"/>
        <v>294.81</v>
      </c>
      <c r="K435" s="243"/>
      <c r="L435" s="243"/>
      <c r="M435" s="243"/>
      <c r="N435" s="245"/>
      <c r="O435" s="245"/>
      <c r="P435" s="521"/>
      <c r="Q435" s="517"/>
      <c r="R435" s="517"/>
      <c r="S435" s="524"/>
    </row>
    <row r="436" spans="1:19" s="44" customFormat="1" ht="22.5" customHeight="1">
      <c r="A436" s="87"/>
      <c r="B436" s="35" t="s">
        <v>1002</v>
      </c>
      <c r="C436" s="30" t="s">
        <v>1006</v>
      </c>
      <c r="D436" s="76">
        <v>900</v>
      </c>
      <c r="E436" s="239">
        <v>568.67</v>
      </c>
      <c r="F436" s="324">
        <f t="shared" si="111"/>
        <v>0.6318555555555555</v>
      </c>
      <c r="G436" s="334">
        <f t="shared" si="109"/>
        <v>2.6810749126384442E-05</v>
      </c>
      <c r="H436" s="245">
        <f t="shared" si="113"/>
        <v>568.67</v>
      </c>
      <c r="I436" s="239"/>
      <c r="J436" s="242">
        <f t="shared" si="114"/>
        <v>568.67</v>
      </c>
      <c r="K436" s="243"/>
      <c r="L436" s="243"/>
      <c r="M436" s="243"/>
      <c r="N436" s="245"/>
      <c r="O436" s="245"/>
      <c r="P436" s="521"/>
      <c r="Q436" s="517"/>
      <c r="R436" s="517"/>
      <c r="S436" s="524"/>
    </row>
    <row r="437" spans="1:19" s="44" customFormat="1" ht="15.75" customHeight="1">
      <c r="A437" s="87"/>
      <c r="B437" s="35" t="s">
        <v>692</v>
      </c>
      <c r="C437" s="31" t="s">
        <v>693</v>
      </c>
      <c r="D437" s="76">
        <v>700</v>
      </c>
      <c r="E437" s="239">
        <v>253.6</v>
      </c>
      <c r="F437" s="324">
        <f t="shared" si="111"/>
        <v>0.36228571428571427</v>
      </c>
      <c r="G437" s="334">
        <f t="shared" si="109"/>
        <v>1.1956329643644108E-05</v>
      </c>
      <c r="H437" s="245">
        <f t="shared" si="113"/>
        <v>253.6</v>
      </c>
      <c r="I437" s="239"/>
      <c r="J437" s="242">
        <f t="shared" si="114"/>
        <v>253.6</v>
      </c>
      <c r="K437" s="243"/>
      <c r="L437" s="243"/>
      <c r="M437" s="243"/>
      <c r="N437" s="245"/>
      <c r="O437" s="245"/>
      <c r="P437" s="521"/>
      <c r="Q437" s="517"/>
      <c r="R437" s="517"/>
      <c r="S437" s="524"/>
    </row>
    <row r="438" spans="1:19" s="44" customFormat="1" ht="15.75" customHeight="1">
      <c r="A438" s="87"/>
      <c r="B438" s="35" t="s">
        <v>696</v>
      </c>
      <c r="C438" s="31" t="s">
        <v>697</v>
      </c>
      <c r="D438" s="76">
        <v>23925</v>
      </c>
      <c r="E438" s="239">
        <v>17950</v>
      </c>
      <c r="F438" s="324">
        <f t="shared" si="111"/>
        <v>0.7502612330198537</v>
      </c>
      <c r="G438" s="334">
        <f t="shared" si="109"/>
        <v>0.0008462780642879012</v>
      </c>
      <c r="H438" s="245">
        <f t="shared" si="113"/>
        <v>17950</v>
      </c>
      <c r="I438" s="239"/>
      <c r="J438" s="242">
        <f t="shared" si="114"/>
        <v>17950</v>
      </c>
      <c r="K438" s="243"/>
      <c r="L438" s="243"/>
      <c r="M438" s="243"/>
      <c r="N438" s="245"/>
      <c r="O438" s="245"/>
      <c r="P438" s="521"/>
      <c r="Q438" s="517"/>
      <c r="R438" s="517"/>
      <c r="S438" s="524"/>
    </row>
    <row r="439" spans="1:19" s="44" customFormat="1" ht="16.5" customHeight="1">
      <c r="A439" s="87"/>
      <c r="B439" s="35" t="s">
        <v>748</v>
      </c>
      <c r="C439" s="31" t="s">
        <v>749</v>
      </c>
      <c r="D439" s="76">
        <v>3682</v>
      </c>
      <c r="E439" s="239">
        <v>1840</v>
      </c>
      <c r="F439" s="324">
        <f t="shared" si="111"/>
        <v>0.4997284084736556</v>
      </c>
      <c r="G439" s="334">
        <f t="shared" si="109"/>
        <v>8.674939489079321E-05</v>
      </c>
      <c r="H439" s="245">
        <f t="shared" si="113"/>
        <v>1840</v>
      </c>
      <c r="I439" s="239"/>
      <c r="J439" s="242">
        <f t="shared" si="114"/>
        <v>1840</v>
      </c>
      <c r="K439" s="243"/>
      <c r="L439" s="243"/>
      <c r="M439" s="243"/>
      <c r="N439" s="245"/>
      <c r="O439" s="245"/>
      <c r="P439" s="521"/>
      <c r="Q439" s="517"/>
      <c r="R439" s="517"/>
      <c r="S439" s="524"/>
    </row>
    <row r="440" spans="1:19" s="44" customFormat="1" ht="18.75" customHeight="1">
      <c r="A440" s="87"/>
      <c r="B440" s="35" t="s">
        <v>872</v>
      </c>
      <c r="C440" s="31" t="s">
        <v>873</v>
      </c>
      <c r="D440" s="76">
        <v>426</v>
      </c>
      <c r="E440" s="239">
        <v>426.24</v>
      </c>
      <c r="F440" s="324">
        <f t="shared" si="111"/>
        <v>1.0005633802816902</v>
      </c>
      <c r="G440" s="334">
        <f t="shared" si="109"/>
        <v>2.0095685912093315E-05</v>
      </c>
      <c r="H440" s="245">
        <f t="shared" si="113"/>
        <v>426.24</v>
      </c>
      <c r="I440" s="239"/>
      <c r="J440" s="242">
        <f t="shared" si="114"/>
        <v>426.24</v>
      </c>
      <c r="K440" s="243"/>
      <c r="L440" s="243"/>
      <c r="M440" s="243"/>
      <c r="N440" s="245"/>
      <c r="O440" s="245"/>
      <c r="P440" s="521"/>
      <c r="Q440" s="517"/>
      <c r="R440" s="517"/>
      <c r="S440" s="524"/>
    </row>
    <row r="441" spans="1:19" s="44" customFormat="1" ht="18" customHeight="1">
      <c r="A441" s="87"/>
      <c r="B441" s="35" t="s">
        <v>1003</v>
      </c>
      <c r="C441" s="30" t="s">
        <v>527</v>
      </c>
      <c r="D441" s="76">
        <v>1200</v>
      </c>
      <c r="E441" s="239">
        <v>700</v>
      </c>
      <c r="F441" s="324">
        <f t="shared" si="111"/>
        <v>0.5833333333333334</v>
      </c>
      <c r="G441" s="334">
        <f t="shared" si="109"/>
        <v>3.300248718671481E-05</v>
      </c>
      <c r="H441" s="245">
        <f t="shared" si="113"/>
        <v>700</v>
      </c>
      <c r="I441" s="239"/>
      <c r="J441" s="242">
        <f t="shared" si="114"/>
        <v>700</v>
      </c>
      <c r="K441" s="243"/>
      <c r="L441" s="243"/>
      <c r="M441" s="243"/>
      <c r="N441" s="245"/>
      <c r="O441" s="245"/>
      <c r="P441" s="521"/>
      <c r="Q441" s="517"/>
      <c r="R441" s="517"/>
      <c r="S441" s="524"/>
    </row>
    <row r="442" spans="1:19" s="44" customFormat="1" ht="20.25" customHeight="1">
      <c r="A442" s="87"/>
      <c r="B442" s="35" t="s">
        <v>1004</v>
      </c>
      <c r="C442" s="30" t="s">
        <v>1007</v>
      </c>
      <c r="D442" s="76">
        <v>500</v>
      </c>
      <c r="E442" s="239">
        <v>454.89</v>
      </c>
      <c r="F442" s="324">
        <f t="shared" si="111"/>
        <v>0.9097799999999999</v>
      </c>
      <c r="G442" s="334">
        <f aca="true" t="shared" si="115" ref="G442:G473">E442/$E$672</f>
        <v>2.1446430566235285E-05</v>
      </c>
      <c r="H442" s="245">
        <f t="shared" si="113"/>
        <v>454.89</v>
      </c>
      <c r="I442" s="239"/>
      <c r="J442" s="242">
        <f t="shared" si="114"/>
        <v>454.89</v>
      </c>
      <c r="K442" s="243"/>
      <c r="L442" s="243"/>
      <c r="M442" s="243"/>
      <c r="N442" s="245"/>
      <c r="O442" s="245"/>
      <c r="P442" s="521"/>
      <c r="Q442" s="517"/>
      <c r="R442" s="517"/>
      <c r="S442" s="524"/>
    </row>
    <row r="443" spans="1:19" s="44" customFormat="1" ht="20.25" customHeight="1">
      <c r="A443" s="87"/>
      <c r="B443" s="35" t="s">
        <v>1005</v>
      </c>
      <c r="C443" s="30" t="s">
        <v>532</v>
      </c>
      <c r="D443" s="76">
        <v>1000</v>
      </c>
      <c r="E443" s="239">
        <v>0</v>
      </c>
      <c r="F443" s="324">
        <f t="shared" si="111"/>
        <v>0</v>
      </c>
      <c r="G443" s="334">
        <f t="shared" si="115"/>
        <v>0</v>
      </c>
      <c r="H443" s="245">
        <f t="shared" si="113"/>
        <v>0</v>
      </c>
      <c r="I443" s="239"/>
      <c r="J443" s="242">
        <f t="shared" si="114"/>
        <v>0</v>
      </c>
      <c r="K443" s="243"/>
      <c r="L443" s="243"/>
      <c r="M443" s="243"/>
      <c r="N443" s="245"/>
      <c r="O443" s="245"/>
      <c r="P443" s="521"/>
      <c r="Q443" s="517"/>
      <c r="R443" s="517"/>
      <c r="S443" s="524"/>
    </row>
    <row r="444" spans="1:19" s="44" customFormat="1" ht="20.25" customHeight="1">
      <c r="A444" s="147" t="s">
        <v>882</v>
      </c>
      <c r="B444" s="100"/>
      <c r="C444" s="67" t="s">
        <v>994</v>
      </c>
      <c r="D444" s="173">
        <f>SUM(D445:D450)</f>
        <v>1123639</v>
      </c>
      <c r="E444" s="240">
        <f>SUM(E445:E450)</f>
        <v>500580.95999999996</v>
      </c>
      <c r="F444" s="353">
        <f aca="true" t="shared" si="116" ref="F444:F450">E444/D444</f>
        <v>0.4454998091023896</v>
      </c>
      <c r="G444" s="353">
        <f t="shared" si="115"/>
        <v>0.02360059531187628</v>
      </c>
      <c r="H444" s="240">
        <f aca="true" t="shared" si="117" ref="H444:H450">E444</f>
        <v>500580.95999999996</v>
      </c>
      <c r="I444" s="240">
        <f>SUM(I445:I450)</f>
        <v>67113.23999999999</v>
      </c>
      <c r="J444" s="240">
        <f>SUM(J445:J450)</f>
        <v>7209.48</v>
      </c>
      <c r="K444" s="240">
        <f>SUM(K445:K450)</f>
        <v>18699.72</v>
      </c>
      <c r="L444" s="240">
        <f>SUM(L445:L450)</f>
        <v>407558.52</v>
      </c>
      <c r="M444" s="240">
        <f>SUM(M445:M450)</f>
        <v>0</v>
      </c>
      <c r="N444" s="240">
        <f aca="true" t="shared" si="118" ref="N444:S444">SUM(N445:N450)</f>
        <v>0</v>
      </c>
      <c r="O444" s="237">
        <f t="shared" si="118"/>
        <v>0</v>
      </c>
      <c r="P444" s="237">
        <f t="shared" si="118"/>
        <v>0</v>
      </c>
      <c r="Q444" s="237">
        <f t="shared" si="118"/>
        <v>0</v>
      </c>
      <c r="R444" s="237">
        <f t="shared" si="118"/>
        <v>0</v>
      </c>
      <c r="S444" s="241">
        <f t="shared" si="118"/>
        <v>0</v>
      </c>
    </row>
    <row r="445" spans="1:19" s="44" customFormat="1" ht="21.75" customHeight="1">
      <c r="A445" s="98"/>
      <c r="B445" s="35" t="s">
        <v>948</v>
      </c>
      <c r="C445" s="30" t="s">
        <v>133</v>
      </c>
      <c r="D445" s="76">
        <v>36799</v>
      </c>
      <c r="E445" s="239">
        <v>18699.72</v>
      </c>
      <c r="F445" s="324">
        <f t="shared" si="116"/>
        <v>0.5081583738688552</v>
      </c>
      <c r="G445" s="334">
        <f t="shared" si="115"/>
        <v>0.0008816246709930782</v>
      </c>
      <c r="H445" s="245">
        <f t="shared" si="117"/>
        <v>18699.72</v>
      </c>
      <c r="I445" s="239"/>
      <c r="J445" s="239"/>
      <c r="K445" s="245">
        <f>H445</f>
        <v>18699.72</v>
      </c>
      <c r="L445" s="245"/>
      <c r="M445" s="245"/>
      <c r="N445" s="245"/>
      <c r="O445" s="245"/>
      <c r="P445" s="521"/>
      <c r="Q445" s="517"/>
      <c r="R445" s="517"/>
      <c r="S445" s="524"/>
    </row>
    <row r="446" spans="1:19" s="44" customFormat="1" ht="17.25" customHeight="1">
      <c r="A446" s="98"/>
      <c r="B446" s="35" t="s">
        <v>987</v>
      </c>
      <c r="C446" s="30" t="s">
        <v>988</v>
      </c>
      <c r="D446" s="76">
        <v>893547</v>
      </c>
      <c r="E446" s="239">
        <v>407558.52</v>
      </c>
      <c r="F446" s="324">
        <f t="shared" si="116"/>
        <v>0.456113131150348</v>
      </c>
      <c r="G446" s="334">
        <f t="shared" si="115"/>
        <v>0.0192149211916235</v>
      </c>
      <c r="H446" s="245">
        <f t="shared" si="117"/>
        <v>407558.52</v>
      </c>
      <c r="I446" s="239"/>
      <c r="J446" s="242"/>
      <c r="K446" s="243"/>
      <c r="L446" s="243">
        <f>H446</f>
        <v>407558.52</v>
      </c>
      <c r="M446" s="243"/>
      <c r="N446" s="245"/>
      <c r="O446" s="245"/>
      <c r="P446" s="521"/>
      <c r="Q446" s="517"/>
      <c r="R446" s="517"/>
      <c r="S446" s="524"/>
    </row>
    <row r="447" spans="1:19" s="44" customFormat="1" ht="15.75" customHeight="1">
      <c r="A447" s="98"/>
      <c r="B447" s="35" t="s">
        <v>707</v>
      </c>
      <c r="C447" s="30" t="s">
        <v>849</v>
      </c>
      <c r="D447" s="76">
        <v>16205</v>
      </c>
      <c r="E447" s="239">
        <v>6392.75</v>
      </c>
      <c r="F447" s="324">
        <f t="shared" si="116"/>
        <v>0.39449244060475164</v>
      </c>
      <c r="G447" s="334">
        <f t="shared" si="115"/>
        <v>0.000301395214232673</v>
      </c>
      <c r="H447" s="245">
        <f t="shared" si="117"/>
        <v>6392.75</v>
      </c>
      <c r="I447" s="239">
        <f>H447</f>
        <v>6392.75</v>
      </c>
      <c r="J447" s="242"/>
      <c r="K447" s="243"/>
      <c r="L447" s="243"/>
      <c r="M447" s="243"/>
      <c r="N447" s="245"/>
      <c r="O447" s="245"/>
      <c r="P447" s="521"/>
      <c r="Q447" s="517"/>
      <c r="R447" s="517"/>
      <c r="S447" s="524"/>
    </row>
    <row r="448" spans="1:19" s="44" customFormat="1" ht="17.25" customHeight="1">
      <c r="A448" s="98"/>
      <c r="B448" s="35" t="s">
        <v>683</v>
      </c>
      <c r="C448" s="31" t="s">
        <v>684</v>
      </c>
      <c r="D448" s="76">
        <v>2784</v>
      </c>
      <c r="E448" s="239">
        <v>636.93</v>
      </c>
      <c r="F448" s="324">
        <f t="shared" si="116"/>
        <v>0.22878232758620687</v>
      </c>
      <c r="G448" s="334">
        <f t="shared" si="115"/>
        <v>3.0028963091191803E-05</v>
      </c>
      <c r="H448" s="245">
        <f t="shared" si="117"/>
        <v>636.93</v>
      </c>
      <c r="I448" s="239">
        <f>H448</f>
        <v>636.93</v>
      </c>
      <c r="J448" s="242"/>
      <c r="K448" s="243"/>
      <c r="L448" s="243"/>
      <c r="M448" s="243"/>
      <c r="N448" s="245"/>
      <c r="O448" s="245"/>
      <c r="P448" s="521"/>
      <c r="Q448" s="517"/>
      <c r="R448" s="517"/>
      <c r="S448" s="524"/>
    </row>
    <row r="449" spans="1:19" s="44" customFormat="1" ht="16.5" customHeight="1">
      <c r="A449" s="98"/>
      <c r="B449" s="35" t="s">
        <v>366</v>
      </c>
      <c r="C449" s="30" t="s">
        <v>367</v>
      </c>
      <c r="D449" s="76">
        <v>157834</v>
      </c>
      <c r="E449" s="239">
        <v>60083.56</v>
      </c>
      <c r="F449" s="324">
        <f t="shared" si="116"/>
        <v>0.3806756465653788</v>
      </c>
      <c r="G449" s="334">
        <f t="shared" si="115"/>
        <v>0.0028327241700460146</v>
      </c>
      <c r="H449" s="245">
        <f t="shared" si="117"/>
        <v>60083.56</v>
      </c>
      <c r="I449" s="239">
        <f>H449</f>
        <v>60083.56</v>
      </c>
      <c r="J449" s="242"/>
      <c r="K449" s="243"/>
      <c r="L449" s="243"/>
      <c r="M449" s="243"/>
      <c r="N449" s="245"/>
      <c r="O449" s="245"/>
      <c r="P449" s="521"/>
      <c r="Q449" s="517"/>
      <c r="R449" s="517"/>
      <c r="S449" s="524"/>
    </row>
    <row r="450" spans="1:19" s="44" customFormat="1" ht="20.25" customHeight="1">
      <c r="A450" s="98"/>
      <c r="B450" s="35" t="s">
        <v>685</v>
      </c>
      <c r="C450" s="30" t="s">
        <v>686</v>
      </c>
      <c r="D450" s="76">
        <v>16470</v>
      </c>
      <c r="E450" s="239">
        <v>7209.48</v>
      </c>
      <c r="F450" s="324">
        <f t="shared" si="116"/>
        <v>0.43773406193078324</v>
      </c>
      <c r="G450" s="334">
        <f t="shared" si="115"/>
        <v>0.0003399011018898238</v>
      </c>
      <c r="H450" s="245">
        <f t="shared" si="117"/>
        <v>7209.48</v>
      </c>
      <c r="I450" s="239"/>
      <c r="J450" s="242">
        <f>H450</f>
        <v>7209.48</v>
      </c>
      <c r="K450" s="243"/>
      <c r="L450" s="243"/>
      <c r="M450" s="243"/>
      <c r="N450" s="245"/>
      <c r="O450" s="245"/>
      <c r="P450" s="521"/>
      <c r="Q450" s="517"/>
      <c r="R450" s="517"/>
      <c r="S450" s="524"/>
    </row>
    <row r="451" spans="1:19" s="44" customFormat="1" ht="36" customHeight="1">
      <c r="A451" s="147" t="s">
        <v>583</v>
      </c>
      <c r="B451" s="101"/>
      <c r="C451" s="67" t="s">
        <v>428</v>
      </c>
      <c r="D451" s="173">
        <f>SUM(D452:D465)</f>
        <v>372000</v>
      </c>
      <c r="E451" s="240">
        <f>SUM(E452:E465)</f>
        <v>184667.84</v>
      </c>
      <c r="F451" s="353">
        <f t="shared" si="111"/>
        <v>0.49641892473118276</v>
      </c>
      <c r="G451" s="353">
        <f t="shared" si="115"/>
        <v>0.008706425747711858</v>
      </c>
      <c r="H451" s="240">
        <f aca="true" t="shared" si="119" ref="H451:S451">SUM(H452:H465)</f>
        <v>184667.84</v>
      </c>
      <c r="I451" s="240">
        <f t="shared" si="119"/>
        <v>162148.62</v>
      </c>
      <c r="J451" s="240">
        <f t="shared" si="119"/>
        <v>22519.22</v>
      </c>
      <c r="K451" s="240">
        <f t="shared" si="119"/>
        <v>0</v>
      </c>
      <c r="L451" s="240">
        <f t="shared" si="119"/>
        <v>0</v>
      </c>
      <c r="M451" s="240">
        <f t="shared" si="119"/>
        <v>0</v>
      </c>
      <c r="N451" s="240">
        <f t="shared" si="119"/>
        <v>0</v>
      </c>
      <c r="O451" s="240">
        <f t="shared" si="119"/>
        <v>0</v>
      </c>
      <c r="P451" s="240">
        <f t="shared" si="119"/>
        <v>0</v>
      </c>
      <c r="Q451" s="240">
        <f t="shared" si="119"/>
        <v>0</v>
      </c>
      <c r="R451" s="240">
        <f t="shared" si="119"/>
        <v>0</v>
      </c>
      <c r="S451" s="251">
        <f t="shared" si="119"/>
        <v>0</v>
      </c>
    </row>
    <row r="452" spans="1:19" s="44" customFormat="1" ht="22.5" customHeight="1">
      <c r="A452" s="87"/>
      <c r="B452" s="35" t="s">
        <v>678</v>
      </c>
      <c r="C452" s="30" t="s">
        <v>48</v>
      </c>
      <c r="D452" s="76">
        <v>270066</v>
      </c>
      <c r="E452" s="239">
        <v>115614.53</v>
      </c>
      <c r="F452" s="324">
        <f t="shared" si="111"/>
        <v>0.4280973169521524</v>
      </c>
      <c r="G452" s="334">
        <f t="shared" si="115"/>
        <v>0.005450810064175793</v>
      </c>
      <c r="H452" s="245">
        <f t="shared" si="113"/>
        <v>115614.53</v>
      </c>
      <c r="I452" s="239">
        <f>H452</f>
        <v>115614.53</v>
      </c>
      <c r="J452" s="242"/>
      <c r="K452" s="243"/>
      <c r="L452" s="243"/>
      <c r="M452" s="243"/>
      <c r="N452" s="245"/>
      <c r="O452" s="245"/>
      <c r="P452" s="521"/>
      <c r="Q452" s="517"/>
      <c r="R452" s="517"/>
      <c r="S452" s="524"/>
    </row>
    <row r="453" spans="1:19" s="44" customFormat="1" ht="16.5" customHeight="1">
      <c r="A453" s="87"/>
      <c r="B453" s="35" t="s">
        <v>681</v>
      </c>
      <c r="C453" s="30" t="s">
        <v>682</v>
      </c>
      <c r="D453" s="76">
        <v>22103</v>
      </c>
      <c r="E453" s="239">
        <v>22103</v>
      </c>
      <c r="F453" s="324">
        <f t="shared" si="111"/>
        <v>1</v>
      </c>
      <c r="G453" s="334">
        <f t="shared" si="115"/>
        <v>0.0010420771061256534</v>
      </c>
      <c r="H453" s="245">
        <f t="shared" si="113"/>
        <v>22103</v>
      </c>
      <c r="I453" s="239">
        <f>H453</f>
        <v>22103</v>
      </c>
      <c r="J453" s="242"/>
      <c r="K453" s="243"/>
      <c r="L453" s="243"/>
      <c r="M453" s="243"/>
      <c r="N453" s="245"/>
      <c r="O453" s="245"/>
      <c r="P453" s="521"/>
      <c r="Q453" s="517"/>
      <c r="R453" s="517"/>
      <c r="S453" s="524"/>
    </row>
    <row r="454" spans="1:19" s="44" customFormat="1" ht="15" customHeight="1">
      <c r="A454" s="87"/>
      <c r="B454" s="35" t="s">
        <v>707</v>
      </c>
      <c r="C454" s="30" t="s">
        <v>849</v>
      </c>
      <c r="D454" s="76">
        <v>44673</v>
      </c>
      <c r="E454" s="239">
        <v>21057.01</v>
      </c>
      <c r="F454" s="324">
        <f t="shared" si="111"/>
        <v>0.47135876256351705</v>
      </c>
      <c r="G454" s="334">
        <f t="shared" si="115"/>
        <v>0.0009927624324507509</v>
      </c>
      <c r="H454" s="245">
        <f t="shared" si="113"/>
        <v>21057.01</v>
      </c>
      <c r="I454" s="239">
        <f>H454</f>
        <v>21057.01</v>
      </c>
      <c r="J454" s="242"/>
      <c r="K454" s="243"/>
      <c r="L454" s="243"/>
      <c r="M454" s="243"/>
      <c r="N454" s="245"/>
      <c r="O454" s="245"/>
      <c r="P454" s="521"/>
      <c r="Q454" s="517"/>
      <c r="R454" s="517"/>
      <c r="S454" s="524"/>
    </row>
    <row r="455" spans="1:19" s="44" customFormat="1" ht="15" customHeight="1">
      <c r="A455" s="87"/>
      <c r="B455" s="35" t="s">
        <v>683</v>
      </c>
      <c r="C455" s="31" t="s">
        <v>684</v>
      </c>
      <c r="D455" s="76">
        <v>7158</v>
      </c>
      <c r="E455" s="239">
        <v>3374.08</v>
      </c>
      <c r="F455" s="324">
        <f t="shared" si="111"/>
        <v>0.47137189158982956</v>
      </c>
      <c r="G455" s="334">
        <f t="shared" si="115"/>
        <v>0.0001590757599527867</v>
      </c>
      <c r="H455" s="245">
        <f t="shared" si="113"/>
        <v>3374.08</v>
      </c>
      <c r="I455" s="239">
        <f>H455</f>
        <v>3374.08</v>
      </c>
      <c r="J455" s="242"/>
      <c r="K455" s="243"/>
      <c r="L455" s="243"/>
      <c r="M455" s="243"/>
      <c r="N455" s="245"/>
      <c r="O455" s="245"/>
      <c r="P455" s="521"/>
      <c r="Q455" s="517"/>
      <c r="R455" s="517"/>
      <c r="S455" s="524"/>
    </row>
    <row r="456" spans="1:19" s="44" customFormat="1" ht="15" customHeight="1">
      <c r="A456" s="87"/>
      <c r="B456" s="35" t="s">
        <v>685</v>
      </c>
      <c r="C456" s="31" t="s">
        <v>999</v>
      </c>
      <c r="D456" s="76">
        <v>3600</v>
      </c>
      <c r="E456" s="239">
        <v>2969.41</v>
      </c>
      <c r="F456" s="324">
        <f t="shared" si="111"/>
        <v>0.8248361111111111</v>
      </c>
      <c r="G456" s="334">
        <f t="shared" si="115"/>
        <v>0.00013999702211014688</v>
      </c>
      <c r="H456" s="245">
        <f t="shared" si="113"/>
        <v>2969.41</v>
      </c>
      <c r="I456" s="239"/>
      <c r="J456" s="242">
        <f>H456</f>
        <v>2969.41</v>
      </c>
      <c r="K456" s="243"/>
      <c r="L456" s="243"/>
      <c r="M456" s="243"/>
      <c r="N456" s="245"/>
      <c r="O456" s="245"/>
      <c r="P456" s="521"/>
      <c r="Q456" s="517"/>
      <c r="R456" s="517"/>
      <c r="S456" s="524"/>
    </row>
    <row r="457" spans="1:19" s="44" customFormat="1" ht="15" customHeight="1">
      <c r="A457" s="87"/>
      <c r="B457" s="35" t="s">
        <v>992</v>
      </c>
      <c r="C457" s="31" t="s">
        <v>609</v>
      </c>
      <c r="D457" s="76">
        <v>200</v>
      </c>
      <c r="E457" s="239">
        <v>88.88</v>
      </c>
      <c r="F457" s="324">
        <f t="shared" si="111"/>
        <v>0.44439999999999996</v>
      </c>
      <c r="G457" s="334">
        <f t="shared" si="115"/>
        <v>4.190372944507445E-06</v>
      </c>
      <c r="H457" s="245">
        <f t="shared" si="113"/>
        <v>88.88</v>
      </c>
      <c r="I457" s="239"/>
      <c r="J457" s="242">
        <f aca="true" t="shared" si="120" ref="J457:J465">H457</f>
        <v>88.88</v>
      </c>
      <c r="K457" s="243"/>
      <c r="L457" s="243"/>
      <c r="M457" s="243"/>
      <c r="N457" s="245"/>
      <c r="O457" s="245"/>
      <c r="P457" s="521"/>
      <c r="Q457" s="517"/>
      <c r="R457" s="517"/>
      <c r="S457" s="524"/>
    </row>
    <row r="458" spans="1:19" s="44" customFormat="1" ht="15" customHeight="1">
      <c r="A458" s="87"/>
      <c r="B458" s="35" t="s">
        <v>687</v>
      </c>
      <c r="C458" s="31" t="s">
        <v>867</v>
      </c>
      <c r="D458" s="76">
        <v>6086</v>
      </c>
      <c r="E458" s="239">
        <v>5544.02</v>
      </c>
      <c r="F458" s="324">
        <f t="shared" si="111"/>
        <v>0.9109464344396977</v>
      </c>
      <c r="G458" s="334">
        <f t="shared" si="115"/>
        <v>0.00026138064144698664</v>
      </c>
      <c r="H458" s="245">
        <f t="shared" si="113"/>
        <v>5544.02</v>
      </c>
      <c r="I458" s="239"/>
      <c r="J458" s="242">
        <f t="shared" si="120"/>
        <v>5544.02</v>
      </c>
      <c r="K458" s="243"/>
      <c r="L458" s="243"/>
      <c r="M458" s="243"/>
      <c r="N458" s="245"/>
      <c r="O458" s="245"/>
      <c r="P458" s="521"/>
      <c r="Q458" s="517"/>
      <c r="R458" s="517"/>
      <c r="S458" s="524"/>
    </row>
    <row r="459" spans="1:19" s="44" customFormat="1" ht="15" customHeight="1">
      <c r="A459" s="87"/>
      <c r="B459" s="35" t="s">
        <v>855</v>
      </c>
      <c r="C459" s="31" t="s">
        <v>856</v>
      </c>
      <c r="D459" s="76">
        <v>80</v>
      </c>
      <c r="E459" s="239">
        <v>40</v>
      </c>
      <c r="F459" s="324">
        <f t="shared" si="111"/>
        <v>0.5</v>
      </c>
      <c r="G459" s="334">
        <f t="shared" si="115"/>
        <v>1.8858564106694176E-06</v>
      </c>
      <c r="H459" s="245">
        <f t="shared" si="113"/>
        <v>40</v>
      </c>
      <c r="I459" s="239"/>
      <c r="J459" s="242">
        <f t="shared" si="120"/>
        <v>40</v>
      </c>
      <c r="K459" s="243"/>
      <c r="L459" s="243"/>
      <c r="M459" s="243"/>
      <c r="N459" s="245"/>
      <c r="O459" s="245"/>
      <c r="P459" s="521"/>
      <c r="Q459" s="517"/>
      <c r="R459" s="517"/>
      <c r="S459" s="524"/>
    </row>
    <row r="460" spans="1:19" s="44" customFormat="1" ht="15" customHeight="1">
      <c r="A460" s="87"/>
      <c r="B460" s="35" t="s">
        <v>690</v>
      </c>
      <c r="C460" s="31" t="s">
        <v>869</v>
      </c>
      <c r="D460" s="76">
        <v>3000</v>
      </c>
      <c r="E460" s="239">
        <v>3000</v>
      </c>
      <c r="F460" s="324">
        <f t="shared" si="111"/>
        <v>1</v>
      </c>
      <c r="G460" s="334">
        <f t="shared" si="115"/>
        <v>0.00014143923080020632</v>
      </c>
      <c r="H460" s="245">
        <f t="shared" si="113"/>
        <v>3000</v>
      </c>
      <c r="I460" s="239"/>
      <c r="J460" s="242">
        <f t="shared" si="120"/>
        <v>3000</v>
      </c>
      <c r="K460" s="243"/>
      <c r="L460" s="243"/>
      <c r="M460" s="243"/>
      <c r="N460" s="245"/>
      <c r="O460" s="245"/>
      <c r="P460" s="521"/>
      <c r="Q460" s="517"/>
      <c r="R460" s="517"/>
      <c r="S460" s="524"/>
    </row>
    <row r="461" spans="1:19" s="44" customFormat="1" ht="15" customHeight="1">
      <c r="A461" s="87"/>
      <c r="B461" s="35" t="s">
        <v>368</v>
      </c>
      <c r="C461" s="31" t="s">
        <v>369</v>
      </c>
      <c r="D461" s="76">
        <v>396</v>
      </c>
      <c r="E461" s="239">
        <v>198</v>
      </c>
      <c r="F461" s="324">
        <f t="shared" si="111"/>
        <v>0.5</v>
      </c>
      <c r="G461" s="334">
        <f t="shared" si="115"/>
        <v>9.334989232813617E-06</v>
      </c>
      <c r="H461" s="245">
        <f t="shared" si="113"/>
        <v>198</v>
      </c>
      <c r="I461" s="239"/>
      <c r="J461" s="242">
        <f t="shared" si="120"/>
        <v>198</v>
      </c>
      <c r="K461" s="243"/>
      <c r="L461" s="243"/>
      <c r="M461" s="243"/>
      <c r="N461" s="245"/>
      <c r="O461" s="245"/>
      <c r="P461" s="521"/>
      <c r="Q461" s="517"/>
      <c r="R461" s="517"/>
      <c r="S461" s="524"/>
    </row>
    <row r="462" spans="1:19" s="44" customFormat="1" ht="21.75" customHeight="1">
      <c r="A462" s="87"/>
      <c r="B462" s="35" t="s">
        <v>1002</v>
      </c>
      <c r="C462" s="30" t="s">
        <v>1006</v>
      </c>
      <c r="D462" s="76">
        <v>1000</v>
      </c>
      <c r="E462" s="239">
        <v>825.81</v>
      </c>
      <c r="F462" s="324">
        <f t="shared" si="111"/>
        <v>0.8258099999999999</v>
      </c>
      <c r="G462" s="334">
        <f t="shared" si="115"/>
        <v>3.893397706237279E-05</v>
      </c>
      <c r="H462" s="245">
        <f t="shared" si="113"/>
        <v>825.81</v>
      </c>
      <c r="I462" s="239"/>
      <c r="J462" s="242">
        <f t="shared" si="120"/>
        <v>825.81</v>
      </c>
      <c r="K462" s="243"/>
      <c r="L462" s="243"/>
      <c r="M462" s="243"/>
      <c r="N462" s="245"/>
      <c r="O462" s="245"/>
      <c r="P462" s="521"/>
      <c r="Q462" s="517"/>
      <c r="R462" s="517"/>
      <c r="S462" s="524"/>
    </row>
    <row r="463" spans="1:19" s="44" customFormat="1" ht="15" customHeight="1">
      <c r="A463" s="87"/>
      <c r="B463" s="35" t="s">
        <v>692</v>
      </c>
      <c r="C463" s="31" t="s">
        <v>693</v>
      </c>
      <c r="D463" s="76">
        <v>1000</v>
      </c>
      <c r="E463" s="239">
        <v>563.1</v>
      </c>
      <c r="F463" s="324">
        <f t="shared" si="111"/>
        <v>0.5631</v>
      </c>
      <c r="G463" s="334">
        <f t="shared" si="115"/>
        <v>2.654814362119873E-05</v>
      </c>
      <c r="H463" s="245">
        <f t="shared" si="113"/>
        <v>563.1</v>
      </c>
      <c r="I463" s="239"/>
      <c r="J463" s="242">
        <f t="shared" si="120"/>
        <v>563.1</v>
      </c>
      <c r="K463" s="243"/>
      <c r="L463" s="243"/>
      <c r="M463" s="243"/>
      <c r="N463" s="245"/>
      <c r="O463" s="245"/>
      <c r="P463" s="521"/>
      <c r="Q463" s="517"/>
      <c r="R463" s="517"/>
      <c r="S463" s="524"/>
    </row>
    <row r="464" spans="1:19" s="44" customFormat="1" ht="15" customHeight="1">
      <c r="A464" s="87"/>
      <c r="B464" s="35" t="s">
        <v>696</v>
      </c>
      <c r="C464" s="31" t="s">
        <v>697</v>
      </c>
      <c r="D464" s="76">
        <v>11638</v>
      </c>
      <c r="E464" s="239">
        <v>8750</v>
      </c>
      <c r="F464" s="324">
        <f t="shared" si="111"/>
        <v>0.7518473964598729</v>
      </c>
      <c r="G464" s="334">
        <f t="shared" si="115"/>
        <v>0.0004125310898339351</v>
      </c>
      <c r="H464" s="245">
        <f t="shared" si="113"/>
        <v>8750</v>
      </c>
      <c r="I464" s="239"/>
      <c r="J464" s="242">
        <f t="shared" si="120"/>
        <v>8750</v>
      </c>
      <c r="K464" s="243"/>
      <c r="L464" s="243"/>
      <c r="M464" s="243"/>
      <c r="N464" s="245"/>
      <c r="O464" s="245"/>
      <c r="P464" s="521"/>
      <c r="Q464" s="517"/>
      <c r="R464" s="517"/>
      <c r="S464" s="524"/>
    </row>
    <row r="465" spans="1:19" s="44" customFormat="1" ht="15" customHeight="1">
      <c r="A465" s="87"/>
      <c r="B465" s="35" t="s">
        <v>1003</v>
      </c>
      <c r="C465" s="30" t="s">
        <v>527</v>
      </c>
      <c r="D465" s="76">
        <v>1000</v>
      </c>
      <c r="E465" s="239">
        <v>540</v>
      </c>
      <c r="F465" s="324">
        <f t="shared" si="111"/>
        <v>0.54</v>
      </c>
      <c r="G465" s="334">
        <f t="shared" si="115"/>
        <v>2.5459061544037137E-05</v>
      </c>
      <c r="H465" s="245">
        <f t="shared" si="113"/>
        <v>540</v>
      </c>
      <c r="I465" s="239"/>
      <c r="J465" s="242">
        <f t="shared" si="120"/>
        <v>540</v>
      </c>
      <c r="K465" s="243"/>
      <c r="L465" s="243"/>
      <c r="M465" s="243"/>
      <c r="N465" s="245"/>
      <c r="O465" s="245"/>
      <c r="P465" s="521"/>
      <c r="Q465" s="517"/>
      <c r="R465" s="517"/>
      <c r="S465" s="524"/>
    </row>
    <row r="466" spans="1:19" s="44" customFormat="1" ht="24.75" customHeight="1">
      <c r="A466" s="147" t="s">
        <v>878</v>
      </c>
      <c r="B466" s="100"/>
      <c r="C466" s="67" t="s">
        <v>995</v>
      </c>
      <c r="D466" s="173">
        <f>SUM(D467:D483)</f>
        <v>403855</v>
      </c>
      <c r="E466" s="237">
        <f>SUM(E467:E483)</f>
        <v>264803.35</v>
      </c>
      <c r="F466" s="353">
        <f t="shared" si="111"/>
        <v>0.6556891706181673</v>
      </c>
      <c r="G466" s="353">
        <f t="shared" si="115"/>
        <v>0.012484527379105938</v>
      </c>
      <c r="H466" s="240">
        <f t="shared" si="113"/>
        <v>264803.35</v>
      </c>
      <c r="I466" s="240">
        <f aca="true" t="shared" si="121" ref="I466:S466">SUM(I467:I483)</f>
        <v>205884.50999999998</v>
      </c>
      <c r="J466" s="240">
        <f t="shared" si="121"/>
        <v>58918.840000000004</v>
      </c>
      <c r="K466" s="240">
        <f t="shared" si="121"/>
        <v>0</v>
      </c>
      <c r="L466" s="240">
        <f t="shared" si="121"/>
        <v>0</v>
      </c>
      <c r="M466" s="240">
        <f t="shared" si="121"/>
        <v>0</v>
      </c>
      <c r="N466" s="240">
        <f t="shared" si="121"/>
        <v>0</v>
      </c>
      <c r="O466" s="240">
        <f t="shared" si="121"/>
        <v>0</v>
      </c>
      <c r="P466" s="237">
        <f t="shared" si="121"/>
        <v>0</v>
      </c>
      <c r="Q466" s="237">
        <f t="shared" si="121"/>
        <v>0</v>
      </c>
      <c r="R466" s="237">
        <f t="shared" si="121"/>
        <v>0</v>
      </c>
      <c r="S466" s="241">
        <f t="shared" si="121"/>
        <v>0</v>
      </c>
    </row>
    <row r="467" spans="1:19" s="44" customFormat="1" ht="23.25" customHeight="1">
      <c r="A467" s="84"/>
      <c r="B467" s="94" t="s">
        <v>678</v>
      </c>
      <c r="C467" s="30" t="s">
        <v>410</v>
      </c>
      <c r="D467" s="174">
        <v>249134</v>
      </c>
      <c r="E467" s="245">
        <v>149886.84</v>
      </c>
      <c r="F467" s="324">
        <f t="shared" si="111"/>
        <v>0.601631411208426</v>
      </c>
      <c r="G467" s="334">
        <f t="shared" si="115"/>
        <v>0.0070666264522245325</v>
      </c>
      <c r="H467" s="245">
        <f t="shared" si="113"/>
        <v>149886.84</v>
      </c>
      <c r="I467" s="245">
        <f>H467</f>
        <v>149886.84</v>
      </c>
      <c r="J467" s="243"/>
      <c r="K467" s="243"/>
      <c r="L467" s="243"/>
      <c r="M467" s="243"/>
      <c r="N467" s="245"/>
      <c r="O467" s="245"/>
      <c r="P467" s="521"/>
      <c r="Q467" s="517"/>
      <c r="R467" s="517"/>
      <c r="S467" s="524"/>
    </row>
    <row r="468" spans="1:19" s="44" customFormat="1" ht="16.5" customHeight="1">
      <c r="A468" s="84"/>
      <c r="B468" s="94" t="s">
        <v>681</v>
      </c>
      <c r="C468" s="30" t="s">
        <v>849</v>
      </c>
      <c r="D468" s="174">
        <v>23709</v>
      </c>
      <c r="E468" s="245">
        <v>23708.83</v>
      </c>
      <c r="F468" s="324">
        <f t="shared" si="111"/>
        <v>0.9999928297271079</v>
      </c>
      <c r="G468" s="334">
        <f t="shared" si="115"/>
        <v>0.0011177862261242853</v>
      </c>
      <c r="H468" s="245">
        <f t="shared" si="113"/>
        <v>23708.83</v>
      </c>
      <c r="I468" s="245">
        <f>H468</f>
        <v>23708.83</v>
      </c>
      <c r="J468" s="243"/>
      <c r="K468" s="243"/>
      <c r="L468" s="243"/>
      <c r="M468" s="243"/>
      <c r="N468" s="245"/>
      <c r="O468" s="245"/>
      <c r="P468" s="521"/>
      <c r="Q468" s="517"/>
      <c r="R468" s="517"/>
      <c r="S468" s="524"/>
    </row>
    <row r="469" spans="1:19" s="44" customFormat="1" ht="15.75" customHeight="1">
      <c r="A469" s="84"/>
      <c r="B469" s="94" t="s">
        <v>707</v>
      </c>
      <c r="C469" s="30" t="s">
        <v>849</v>
      </c>
      <c r="D469" s="174">
        <v>39137</v>
      </c>
      <c r="E469" s="245">
        <v>27828.48</v>
      </c>
      <c r="F469" s="324">
        <f t="shared" si="111"/>
        <v>0.7110529677798503</v>
      </c>
      <c r="G469" s="334">
        <f t="shared" si="115"/>
        <v>0.0013120129351796418</v>
      </c>
      <c r="H469" s="245">
        <f t="shared" si="113"/>
        <v>27828.48</v>
      </c>
      <c r="I469" s="245">
        <f>H469</f>
        <v>27828.48</v>
      </c>
      <c r="J469" s="243"/>
      <c r="K469" s="243"/>
      <c r="L469" s="243"/>
      <c r="M469" s="243"/>
      <c r="N469" s="245"/>
      <c r="O469" s="245"/>
      <c r="P469" s="521"/>
      <c r="Q469" s="517"/>
      <c r="R469" s="517"/>
      <c r="S469" s="524"/>
    </row>
    <row r="470" spans="1:19" s="44" customFormat="1" ht="16.5" customHeight="1">
      <c r="A470" s="84"/>
      <c r="B470" s="94" t="s">
        <v>683</v>
      </c>
      <c r="C470" s="31" t="s">
        <v>684</v>
      </c>
      <c r="D470" s="174">
        <v>6271</v>
      </c>
      <c r="E470" s="245">
        <v>3710.36</v>
      </c>
      <c r="F470" s="324">
        <f t="shared" si="111"/>
        <v>0.5916695901770053</v>
      </c>
      <c r="G470" s="334">
        <f t="shared" si="115"/>
        <v>0.0001749301547972845</v>
      </c>
      <c r="H470" s="245">
        <f t="shared" si="113"/>
        <v>3710.36</v>
      </c>
      <c r="I470" s="245">
        <f>H470</f>
        <v>3710.36</v>
      </c>
      <c r="J470" s="243"/>
      <c r="K470" s="243"/>
      <c r="L470" s="243"/>
      <c r="M470" s="243"/>
      <c r="N470" s="245"/>
      <c r="O470" s="245"/>
      <c r="P470" s="521"/>
      <c r="Q470" s="517"/>
      <c r="R470" s="517"/>
      <c r="S470" s="524"/>
    </row>
    <row r="471" spans="1:19" s="44" customFormat="1" ht="16.5" customHeight="1">
      <c r="A471" s="87"/>
      <c r="B471" s="35" t="s">
        <v>366</v>
      </c>
      <c r="C471" s="31" t="s">
        <v>367</v>
      </c>
      <c r="D471" s="76">
        <v>2000</v>
      </c>
      <c r="E471" s="239">
        <v>750</v>
      </c>
      <c r="F471" s="324">
        <f t="shared" si="111"/>
        <v>0.375</v>
      </c>
      <c r="G471" s="334">
        <f t="shared" si="115"/>
        <v>3.535980770005158E-05</v>
      </c>
      <c r="H471" s="245">
        <f t="shared" si="113"/>
        <v>750</v>
      </c>
      <c r="I471" s="239">
        <f>H471</f>
        <v>750</v>
      </c>
      <c r="J471" s="243"/>
      <c r="K471" s="243"/>
      <c r="L471" s="243"/>
      <c r="M471" s="243"/>
      <c r="N471" s="245"/>
      <c r="O471" s="245"/>
      <c r="P471" s="521"/>
      <c r="Q471" s="517"/>
      <c r="R471" s="517"/>
      <c r="S471" s="524"/>
    </row>
    <row r="472" spans="1:19" s="44" customFormat="1" ht="15.75" customHeight="1">
      <c r="A472" s="87"/>
      <c r="B472" s="35" t="s">
        <v>685</v>
      </c>
      <c r="C472" s="31" t="s">
        <v>902</v>
      </c>
      <c r="D472" s="76">
        <v>35610</v>
      </c>
      <c r="E472" s="239">
        <v>27467.65</v>
      </c>
      <c r="F472" s="324">
        <f t="shared" si="111"/>
        <v>0.7713465318730695</v>
      </c>
      <c r="G472" s="334">
        <f t="shared" si="115"/>
        <v>0.0012950010959630958</v>
      </c>
      <c r="H472" s="245">
        <f t="shared" si="113"/>
        <v>27467.65</v>
      </c>
      <c r="I472" s="239"/>
      <c r="J472" s="243">
        <f>H472</f>
        <v>27467.65</v>
      </c>
      <c r="K472" s="243"/>
      <c r="L472" s="243"/>
      <c r="M472" s="243"/>
      <c r="N472" s="245"/>
      <c r="O472" s="245"/>
      <c r="P472" s="521"/>
      <c r="Q472" s="517"/>
      <c r="R472" s="517"/>
      <c r="S472" s="524"/>
    </row>
    <row r="473" spans="1:19" s="44" customFormat="1" ht="15.75" customHeight="1">
      <c r="A473" s="87"/>
      <c r="B473" s="35" t="s">
        <v>687</v>
      </c>
      <c r="C473" s="31" t="s">
        <v>867</v>
      </c>
      <c r="D473" s="76">
        <v>12828</v>
      </c>
      <c r="E473" s="239">
        <v>8226.59</v>
      </c>
      <c r="F473" s="324">
        <f t="shared" si="111"/>
        <v>0.6412995010913627</v>
      </c>
      <c r="G473" s="334">
        <f t="shared" si="115"/>
        <v>0.00038785418723622314</v>
      </c>
      <c r="H473" s="245">
        <f t="shared" si="113"/>
        <v>8226.59</v>
      </c>
      <c r="I473" s="239"/>
      <c r="J473" s="243">
        <f aca="true" t="shared" si="122" ref="J473:J483">H473</f>
        <v>8226.59</v>
      </c>
      <c r="K473" s="243"/>
      <c r="L473" s="243"/>
      <c r="M473" s="243"/>
      <c r="N473" s="245"/>
      <c r="O473" s="245"/>
      <c r="P473" s="521"/>
      <c r="Q473" s="517"/>
      <c r="R473" s="517"/>
      <c r="S473" s="524"/>
    </row>
    <row r="474" spans="1:19" s="44" customFormat="1" ht="15.75" customHeight="1">
      <c r="A474" s="87"/>
      <c r="B474" s="35" t="s">
        <v>855</v>
      </c>
      <c r="C474" s="31" t="s">
        <v>856</v>
      </c>
      <c r="D474" s="76">
        <v>160</v>
      </c>
      <c r="E474" s="239">
        <v>160</v>
      </c>
      <c r="F474" s="324">
        <f t="shared" si="111"/>
        <v>1</v>
      </c>
      <c r="G474" s="334">
        <f aca="true" t="shared" si="123" ref="G474:G505">E474/$E$672</f>
        <v>7.5434256426776705E-06</v>
      </c>
      <c r="H474" s="245">
        <f t="shared" si="113"/>
        <v>160</v>
      </c>
      <c r="I474" s="239"/>
      <c r="J474" s="243">
        <f t="shared" si="122"/>
        <v>160</v>
      </c>
      <c r="K474" s="243"/>
      <c r="L474" s="243"/>
      <c r="M474" s="243"/>
      <c r="N474" s="245"/>
      <c r="O474" s="245"/>
      <c r="P474" s="521"/>
      <c r="Q474" s="517"/>
      <c r="R474" s="517"/>
      <c r="S474" s="524"/>
    </row>
    <row r="475" spans="1:19" s="44" customFormat="1" ht="15.75" customHeight="1">
      <c r="A475" s="87"/>
      <c r="B475" s="35" t="s">
        <v>690</v>
      </c>
      <c r="C475" s="31" t="s">
        <v>869</v>
      </c>
      <c r="D475" s="76">
        <v>12640</v>
      </c>
      <c r="E475" s="239">
        <v>10538.43</v>
      </c>
      <c r="F475" s="324">
        <f t="shared" si="111"/>
        <v>0.8337365506329114</v>
      </c>
      <c r="G475" s="334">
        <f t="shared" si="123"/>
        <v>0.0004968491443472728</v>
      </c>
      <c r="H475" s="245">
        <f t="shared" si="113"/>
        <v>10538.43</v>
      </c>
      <c r="I475" s="239"/>
      <c r="J475" s="243">
        <f t="shared" si="122"/>
        <v>10538.43</v>
      </c>
      <c r="K475" s="243"/>
      <c r="L475" s="243"/>
      <c r="M475" s="243"/>
      <c r="N475" s="245"/>
      <c r="O475" s="245"/>
      <c r="P475" s="521"/>
      <c r="Q475" s="517"/>
      <c r="R475" s="517"/>
      <c r="S475" s="524"/>
    </row>
    <row r="476" spans="1:19" s="44" customFormat="1" ht="15.75" customHeight="1">
      <c r="A476" s="87"/>
      <c r="B476" s="35" t="s">
        <v>368</v>
      </c>
      <c r="C476" s="31" t="s">
        <v>369</v>
      </c>
      <c r="D476" s="76">
        <v>396</v>
      </c>
      <c r="E476" s="239">
        <v>198</v>
      </c>
      <c r="F476" s="324">
        <f t="shared" si="111"/>
        <v>0.5</v>
      </c>
      <c r="G476" s="334">
        <f t="shared" si="123"/>
        <v>9.334989232813617E-06</v>
      </c>
      <c r="H476" s="245">
        <f t="shared" si="113"/>
        <v>198</v>
      </c>
      <c r="I476" s="239"/>
      <c r="J476" s="243">
        <f t="shared" si="122"/>
        <v>198</v>
      </c>
      <c r="K476" s="243"/>
      <c r="L476" s="243"/>
      <c r="M476" s="243"/>
      <c r="N476" s="245"/>
      <c r="O476" s="245"/>
      <c r="P476" s="521"/>
      <c r="Q476" s="517"/>
      <c r="R476" s="517"/>
      <c r="S476" s="524"/>
    </row>
    <row r="477" spans="1:19" s="44" customFormat="1" ht="21.75" customHeight="1">
      <c r="A477" s="87"/>
      <c r="B477" s="35" t="s">
        <v>1009</v>
      </c>
      <c r="C477" s="30" t="s">
        <v>1011</v>
      </c>
      <c r="D477" s="76">
        <v>1757</v>
      </c>
      <c r="E477" s="239">
        <v>878.4</v>
      </c>
      <c r="F477" s="324">
        <f t="shared" si="111"/>
        <v>0.4999430848036426</v>
      </c>
      <c r="G477" s="334">
        <f t="shared" si="123"/>
        <v>4.141340677830041E-05</v>
      </c>
      <c r="H477" s="245">
        <f t="shared" si="113"/>
        <v>878.4</v>
      </c>
      <c r="I477" s="239"/>
      <c r="J477" s="243">
        <f t="shared" si="122"/>
        <v>878.4</v>
      </c>
      <c r="K477" s="243"/>
      <c r="L477" s="243"/>
      <c r="M477" s="243"/>
      <c r="N477" s="245"/>
      <c r="O477" s="245"/>
      <c r="P477" s="521"/>
      <c r="Q477" s="517"/>
      <c r="R477" s="517"/>
      <c r="S477" s="524"/>
    </row>
    <row r="478" spans="1:19" s="44" customFormat="1" ht="21.75" customHeight="1">
      <c r="A478" s="87"/>
      <c r="B478" s="35" t="s">
        <v>1002</v>
      </c>
      <c r="C478" s="30" t="s">
        <v>1006</v>
      </c>
      <c r="D478" s="76">
        <v>3963</v>
      </c>
      <c r="E478" s="239">
        <v>1147.35</v>
      </c>
      <c r="F478" s="324">
        <f aca="true" t="shared" si="124" ref="F478:F599">E478/D478</f>
        <v>0.2895155185465556</v>
      </c>
      <c r="G478" s="334">
        <f t="shared" si="123"/>
        <v>5.4093433819538905E-05</v>
      </c>
      <c r="H478" s="245">
        <f t="shared" si="113"/>
        <v>1147.35</v>
      </c>
      <c r="I478" s="239"/>
      <c r="J478" s="243">
        <f t="shared" si="122"/>
        <v>1147.35</v>
      </c>
      <c r="K478" s="243"/>
      <c r="L478" s="243"/>
      <c r="M478" s="243"/>
      <c r="N478" s="245"/>
      <c r="O478" s="245"/>
      <c r="P478" s="521"/>
      <c r="Q478" s="517"/>
      <c r="R478" s="517"/>
      <c r="S478" s="524"/>
    </row>
    <row r="479" spans="1:19" s="44" customFormat="1" ht="15" customHeight="1">
      <c r="A479" s="87"/>
      <c r="B479" s="35" t="s">
        <v>692</v>
      </c>
      <c r="C479" s="31" t="s">
        <v>693</v>
      </c>
      <c r="D479" s="76">
        <v>1200</v>
      </c>
      <c r="E479" s="239">
        <v>772.79</v>
      </c>
      <c r="F479" s="324">
        <f t="shared" si="124"/>
        <v>0.6439916666666666</v>
      </c>
      <c r="G479" s="334">
        <f t="shared" si="123"/>
        <v>3.643427439003048E-05</v>
      </c>
      <c r="H479" s="245">
        <f t="shared" si="113"/>
        <v>772.79</v>
      </c>
      <c r="I479" s="239"/>
      <c r="J479" s="243">
        <f t="shared" si="122"/>
        <v>772.79</v>
      </c>
      <c r="K479" s="243"/>
      <c r="L479" s="243"/>
      <c r="M479" s="243"/>
      <c r="N479" s="245"/>
      <c r="O479" s="245"/>
      <c r="P479" s="521"/>
      <c r="Q479" s="517"/>
      <c r="R479" s="517"/>
      <c r="S479" s="524"/>
    </row>
    <row r="480" spans="1:19" s="44" customFormat="1" ht="15" customHeight="1">
      <c r="A480" s="87"/>
      <c r="B480" s="35" t="s">
        <v>696</v>
      </c>
      <c r="C480" s="31" t="s">
        <v>697</v>
      </c>
      <c r="D480" s="76">
        <v>8800</v>
      </c>
      <c r="E480" s="239">
        <v>6600</v>
      </c>
      <c r="F480" s="324">
        <f t="shared" si="124"/>
        <v>0.75</v>
      </c>
      <c r="G480" s="334">
        <f t="shared" si="123"/>
        <v>0.00031116630776045393</v>
      </c>
      <c r="H480" s="245">
        <f t="shared" si="113"/>
        <v>6600</v>
      </c>
      <c r="I480" s="239"/>
      <c r="J480" s="243">
        <f t="shared" si="122"/>
        <v>6600</v>
      </c>
      <c r="K480" s="243"/>
      <c r="L480" s="243"/>
      <c r="M480" s="243"/>
      <c r="N480" s="245"/>
      <c r="O480" s="245"/>
      <c r="P480" s="521"/>
      <c r="Q480" s="517"/>
      <c r="R480" s="517"/>
      <c r="S480" s="524"/>
    </row>
    <row r="481" spans="1:19" s="44" customFormat="1" ht="24.75" customHeight="1">
      <c r="A481" s="87"/>
      <c r="B481" s="35" t="s">
        <v>1003</v>
      </c>
      <c r="C481" s="30" t="s">
        <v>527</v>
      </c>
      <c r="D481" s="76">
        <v>3600</v>
      </c>
      <c r="E481" s="239">
        <v>2668.63</v>
      </c>
      <c r="F481" s="324">
        <f t="shared" si="124"/>
        <v>0.7412861111111111</v>
      </c>
      <c r="G481" s="334">
        <f t="shared" si="123"/>
        <v>0.0001258163248301182</v>
      </c>
      <c r="H481" s="245">
        <f t="shared" si="113"/>
        <v>2668.63</v>
      </c>
      <c r="I481" s="239"/>
      <c r="J481" s="243">
        <f t="shared" si="122"/>
        <v>2668.63</v>
      </c>
      <c r="K481" s="243"/>
      <c r="L481" s="243"/>
      <c r="M481" s="243"/>
      <c r="N481" s="245"/>
      <c r="O481" s="245"/>
      <c r="P481" s="521"/>
      <c r="Q481" s="517"/>
      <c r="R481" s="517"/>
      <c r="S481" s="524"/>
    </row>
    <row r="482" spans="1:19" s="44" customFormat="1" ht="20.25" customHeight="1">
      <c r="A482" s="87"/>
      <c r="B482" s="35" t="s">
        <v>1004</v>
      </c>
      <c r="C482" s="30" t="s">
        <v>1007</v>
      </c>
      <c r="D482" s="76">
        <v>600</v>
      </c>
      <c r="E482" s="239">
        <v>0</v>
      </c>
      <c r="F482" s="324">
        <f t="shared" si="124"/>
        <v>0</v>
      </c>
      <c r="G482" s="334">
        <f t="shared" si="123"/>
        <v>0</v>
      </c>
      <c r="H482" s="245">
        <f t="shared" si="113"/>
        <v>0</v>
      </c>
      <c r="I482" s="239"/>
      <c r="J482" s="243">
        <f t="shared" si="122"/>
        <v>0</v>
      </c>
      <c r="K482" s="243"/>
      <c r="L482" s="243"/>
      <c r="M482" s="243"/>
      <c r="N482" s="245"/>
      <c r="O482" s="245"/>
      <c r="P482" s="521"/>
      <c r="Q482" s="517"/>
      <c r="R482" s="517"/>
      <c r="S482" s="524"/>
    </row>
    <row r="483" spans="1:19" s="44" customFormat="1" ht="22.5" customHeight="1">
      <c r="A483" s="87"/>
      <c r="B483" s="35" t="s">
        <v>1005</v>
      </c>
      <c r="C483" s="30" t="s">
        <v>532</v>
      </c>
      <c r="D483" s="76">
        <v>2050</v>
      </c>
      <c r="E483" s="239">
        <v>261</v>
      </c>
      <c r="F483" s="324">
        <f t="shared" si="124"/>
        <v>0.1273170731707317</v>
      </c>
      <c r="G483" s="334">
        <f t="shared" si="123"/>
        <v>1.230521307961795E-05</v>
      </c>
      <c r="H483" s="245">
        <f t="shared" si="113"/>
        <v>261</v>
      </c>
      <c r="I483" s="239"/>
      <c r="J483" s="243">
        <f t="shared" si="122"/>
        <v>261</v>
      </c>
      <c r="K483" s="243"/>
      <c r="L483" s="243"/>
      <c r="M483" s="243"/>
      <c r="N483" s="245"/>
      <c r="O483" s="245"/>
      <c r="P483" s="521"/>
      <c r="Q483" s="517"/>
      <c r="R483" s="517"/>
      <c r="S483" s="524"/>
    </row>
    <row r="484" spans="1:19" s="43" customFormat="1" ht="48" customHeight="1">
      <c r="A484" s="147" t="s">
        <v>30</v>
      </c>
      <c r="B484" s="101"/>
      <c r="C484" s="67" t="s">
        <v>32</v>
      </c>
      <c r="D484" s="173">
        <f aca="true" t="shared" si="125" ref="D484:S484">SUM(D485:D491)</f>
        <v>46700</v>
      </c>
      <c r="E484" s="237">
        <f t="shared" si="125"/>
        <v>16800.7</v>
      </c>
      <c r="F484" s="353">
        <f t="shared" si="124"/>
        <v>0.35975802997858675</v>
      </c>
      <c r="G484" s="353">
        <f t="shared" si="123"/>
        <v>0.0007920926949683422</v>
      </c>
      <c r="H484" s="240">
        <f t="shared" si="113"/>
        <v>16800.7</v>
      </c>
      <c r="I484" s="240">
        <f t="shared" si="125"/>
        <v>10334.87</v>
      </c>
      <c r="J484" s="240">
        <f t="shared" si="125"/>
        <v>6465.83</v>
      </c>
      <c r="K484" s="240">
        <f t="shared" si="125"/>
        <v>0</v>
      </c>
      <c r="L484" s="240">
        <f t="shared" si="125"/>
        <v>0</v>
      </c>
      <c r="M484" s="240">
        <f t="shared" si="125"/>
        <v>0</v>
      </c>
      <c r="N484" s="237">
        <f t="shared" si="125"/>
        <v>0</v>
      </c>
      <c r="O484" s="237">
        <f t="shared" si="125"/>
        <v>0</v>
      </c>
      <c r="P484" s="237">
        <f t="shared" si="125"/>
        <v>0</v>
      </c>
      <c r="Q484" s="237">
        <f t="shared" si="125"/>
        <v>0</v>
      </c>
      <c r="R484" s="237">
        <f t="shared" si="125"/>
        <v>0</v>
      </c>
      <c r="S484" s="241">
        <f t="shared" si="125"/>
        <v>0</v>
      </c>
    </row>
    <row r="485" spans="1:19" s="43" customFormat="1" ht="22.5" customHeight="1">
      <c r="A485" s="84"/>
      <c r="B485" s="126" t="s">
        <v>678</v>
      </c>
      <c r="C485" s="30" t="s">
        <v>410</v>
      </c>
      <c r="D485" s="176">
        <v>29899</v>
      </c>
      <c r="E485" s="249">
        <v>8777.6</v>
      </c>
      <c r="F485" s="324">
        <f t="shared" si="124"/>
        <v>0.2935750359543798</v>
      </c>
      <c r="G485" s="334">
        <f t="shared" si="123"/>
        <v>0.00041383233075729703</v>
      </c>
      <c r="H485" s="245">
        <f t="shared" si="113"/>
        <v>8777.6</v>
      </c>
      <c r="I485" s="249">
        <f>H485</f>
        <v>8777.6</v>
      </c>
      <c r="J485" s="249"/>
      <c r="K485" s="249"/>
      <c r="L485" s="249"/>
      <c r="M485" s="249"/>
      <c r="N485" s="249"/>
      <c r="O485" s="249"/>
      <c r="P485" s="249"/>
      <c r="Q485" s="519"/>
      <c r="R485" s="519"/>
      <c r="S485" s="526"/>
    </row>
    <row r="486" spans="1:19" s="43" customFormat="1" ht="16.5" customHeight="1">
      <c r="A486" s="84"/>
      <c r="B486" s="126" t="s">
        <v>707</v>
      </c>
      <c r="C486" s="30" t="s">
        <v>849</v>
      </c>
      <c r="D486" s="176">
        <v>4571</v>
      </c>
      <c r="E486" s="249">
        <v>1342.09</v>
      </c>
      <c r="F486" s="324">
        <f t="shared" si="124"/>
        <v>0.29360971341063224</v>
      </c>
      <c r="G486" s="334">
        <f t="shared" si="123"/>
        <v>6.327472575488297E-05</v>
      </c>
      <c r="H486" s="245">
        <f t="shared" si="113"/>
        <v>1342.09</v>
      </c>
      <c r="I486" s="249">
        <f>H486</f>
        <v>1342.09</v>
      </c>
      <c r="J486" s="249"/>
      <c r="K486" s="249"/>
      <c r="L486" s="249"/>
      <c r="M486" s="249"/>
      <c r="N486" s="249"/>
      <c r="O486" s="249"/>
      <c r="P486" s="249"/>
      <c r="Q486" s="519"/>
      <c r="R486" s="519"/>
      <c r="S486" s="526"/>
    </row>
    <row r="487" spans="1:19" s="43" customFormat="1" ht="16.5" customHeight="1">
      <c r="A487" s="84"/>
      <c r="B487" s="126" t="s">
        <v>683</v>
      </c>
      <c r="C487" s="30" t="s">
        <v>849</v>
      </c>
      <c r="D487" s="176">
        <v>732</v>
      </c>
      <c r="E487" s="249">
        <v>215.18</v>
      </c>
      <c r="F487" s="324">
        <f t="shared" si="124"/>
        <v>0.2939617486338798</v>
      </c>
      <c r="G487" s="334">
        <f t="shared" si="123"/>
        <v>1.0144964561196133E-05</v>
      </c>
      <c r="H487" s="245">
        <f aca="true" t="shared" si="126" ref="H487:H611">E487</f>
        <v>215.18</v>
      </c>
      <c r="I487" s="249">
        <f>H487</f>
        <v>215.18</v>
      </c>
      <c r="J487" s="249"/>
      <c r="K487" s="249"/>
      <c r="L487" s="249"/>
      <c r="M487" s="249"/>
      <c r="N487" s="249"/>
      <c r="O487" s="249"/>
      <c r="P487" s="249"/>
      <c r="Q487" s="519"/>
      <c r="R487" s="519"/>
      <c r="S487" s="526"/>
    </row>
    <row r="488" spans="1:19" s="43" customFormat="1" ht="16.5" customHeight="1">
      <c r="A488" s="84"/>
      <c r="B488" s="35" t="s">
        <v>685</v>
      </c>
      <c r="C488" s="31" t="s">
        <v>902</v>
      </c>
      <c r="D488" s="176">
        <v>500</v>
      </c>
      <c r="E488" s="249">
        <v>389.47</v>
      </c>
      <c r="F488" s="324">
        <f t="shared" si="124"/>
        <v>0.7789400000000001</v>
      </c>
      <c r="G488" s="334">
        <f t="shared" si="123"/>
        <v>1.8362112406585455E-05</v>
      </c>
      <c r="H488" s="245">
        <f t="shared" si="126"/>
        <v>389.47</v>
      </c>
      <c r="I488" s="249"/>
      <c r="J488" s="249">
        <f>H488</f>
        <v>389.47</v>
      </c>
      <c r="K488" s="249"/>
      <c r="L488" s="249"/>
      <c r="M488" s="249"/>
      <c r="N488" s="249"/>
      <c r="O488" s="249"/>
      <c r="P488" s="249"/>
      <c r="Q488" s="519"/>
      <c r="R488" s="519"/>
      <c r="S488" s="526"/>
    </row>
    <row r="489" spans="1:19" s="43" customFormat="1" ht="16.5" customHeight="1">
      <c r="A489" s="84"/>
      <c r="B489" s="35" t="s">
        <v>687</v>
      </c>
      <c r="C489" s="31" t="s">
        <v>867</v>
      </c>
      <c r="D489" s="176">
        <v>4848</v>
      </c>
      <c r="E489" s="249">
        <v>3266.78</v>
      </c>
      <c r="F489" s="324">
        <f t="shared" si="124"/>
        <v>0.6738407590759077</v>
      </c>
      <c r="G489" s="334">
        <f t="shared" si="123"/>
        <v>0.000154016950131166</v>
      </c>
      <c r="H489" s="245">
        <f t="shared" si="126"/>
        <v>3266.78</v>
      </c>
      <c r="I489" s="249"/>
      <c r="J489" s="249">
        <f>H489</f>
        <v>3266.78</v>
      </c>
      <c r="K489" s="249"/>
      <c r="L489" s="249"/>
      <c r="M489" s="249"/>
      <c r="N489" s="249"/>
      <c r="O489" s="249"/>
      <c r="P489" s="249"/>
      <c r="Q489" s="519"/>
      <c r="R489" s="519"/>
      <c r="S489" s="526"/>
    </row>
    <row r="490" spans="1:19" s="43" customFormat="1" ht="16.5" customHeight="1">
      <c r="A490" s="84"/>
      <c r="B490" s="126" t="s">
        <v>690</v>
      </c>
      <c r="C490" s="31" t="s">
        <v>869</v>
      </c>
      <c r="D490" s="176">
        <v>5325</v>
      </c>
      <c r="E490" s="249">
        <v>2189.58</v>
      </c>
      <c r="F490" s="324">
        <f t="shared" si="124"/>
        <v>0.4111887323943662</v>
      </c>
      <c r="G490" s="334">
        <f t="shared" si="123"/>
        <v>0.00010323083699183859</v>
      </c>
      <c r="H490" s="245">
        <f t="shared" si="126"/>
        <v>2189.58</v>
      </c>
      <c r="I490" s="249"/>
      <c r="J490" s="249">
        <f>H490</f>
        <v>2189.58</v>
      </c>
      <c r="K490" s="249"/>
      <c r="L490" s="249"/>
      <c r="M490" s="249"/>
      <c r="N490" s="249"/>
      <c r="O490" s="249"/>
      <c r="P490" s="249"/>
      <c r="Q490" s="519"/>
      <c r="R490" s="519"/>
      <c r="S490" s="526"/>
    </row>
    <row r="491" spans="1:19" s="44" customFormat="1" ht="16.5" customHeight="1">
      <c r="A491" s="87"/>
      <c r="B491" s="148" t="s">
        <v>696</v>
      </c>
      <c r="C491" s="31" t="s">
        <v>697</v>
      </c>
      <c r="D491" s="177">
        <v>825</v>
      </c>
      <c r="E491" s="254">
        <v>620</v>
      </c>
      <c r="F491" s="324">
        <f t="shared" si="124"/>
        <v>0.7515151515151515</v>
      </c>
      <c r="G491" s="334">
        <f t="shared" si="123"/>
        <v>2.9230774365375973E-05</v>
      </c>
      <c r="H491" s="245">
        <f t="shared" si="126"/>
        <v>620</v>
      </c>
      <c r="I491" s="254"/>
      <c r="J491" s="249">
        <f>H491</f>
        <v>620</v>
      </c>
      <c r="K491" s="249"/>
      <c r="L491" s="249"/>
      <c r="M491" s="249"/>
      <c r="N491" s="249"/>
      <c r="O491" s="249"/>
      <c r="P491" s="522"/>
      <c r="Q491" s="517"/>
      <c r="R491" s="517"/>
      <c r="S491" s="524"/>
    </row>
    <row r="492" spans="1:19" s="44" customFormat="1" ht="21" customHeight="1">
      <c r="A492" s="147" t="s">
        <v>880</v>
      </c>
      <c r="B492" s="105"/>
      <c r="C492" s="67" t="s">
        <v>851</v>
      </c>
      <c r="D492" s="173">
        <f>SUM(D493:D499)</f>
        <v>63732</v>
      </c>
      <c r="E492" s="237">
        <f>SUM(E493:E499)</f>
        <v>6662.09</v>
      </c>
      <c r="F492" s="353">
        <f t="shared" si="124"/>
        <v>0.10453288771731627</v>
      </c>
      <c r="G492" s="353">
        <f t="shared" si="123"/>
        <v>0.0003140936283739155</v>
      </c>
      <c r="H492" s="240">
        <f t="shared" si="126"/>
        <v>6662.09</v>
      </c>
      <c r="I492" s="240">
        <f>SUM(I493:I499)</f>
        <v>0</v>
      </c>
      <c r="J492" s="240">
        <f>SUM(J493:J499)</f>
        <v>6662.09</v>
      </c>
      <c r="K492" s="237">
        <f>SUM(K493:K499)</f>
        <v>0</v>
      </c>
      <c r="L492" s="237">
        <f>SUM(L493:L499)</f>
        <v>0</v>
      </c>
      <c r="M492" s="237">
        <f>SUM(M493:M499)</f>
        <v>0</v>
      </c>
      <c r="N492" s="237">
        <f aca="true" t="shared" si="127" ref="N492:S492">SUM(N493:N499)</f>
        <v>0</v>
      </c>
      <c r="O492" s="237">
        <f t="shared" si="127"/>
        <v>0</v>
      </c>
      <c r="P492" s="237">
        <f t="shared" si="127"/>
        <v>0</v>
      </c>
      <c r="Q492" s="237">
        <f t="shared" si="127"/>
        <v>0</v>
      </c>
      <c r="R492" s="237">
        <f t="shared" si="127"/>
        <v>0</v>
      </c>
      <c r="S492" s="241">
        <f t="shared" si="127"/>
        <v>0</v>
      </c>
    </row>
    <row r="493" spans="1:19" s="44" customFormat="1" ht="23.25" customHeight="1">
      <c r="A493" s="98"/>
      <c r="B493" s="126" t="s">
        <v>678</v>
      </c>
      <c r="C493" s="30" t="s">
        <v>410</v>
      </c>
      <c r="D493" s="76">
        <v>6790</v>
      </c>
      <c r="E493" s="239">
        <v>0</v>
      </c>
      <c r="F493" s="324">
        <f t="shared" si="124"/>
        <v>0</v>
      </c>
      <c r="G493" s="334">
        <f t="shared" si="123"/>
        <v>0</v>
      </c>
      <c r="H493" s="245">
        <f t="shared" si="126"/>
        <v>0</v>
      </c>
      <c r="I493" s="239">
        <f>H493</f>
        <v>0</v>
      </c>
      <c r="J493" s="239"/>
      <c r="K493" s="245"/>
      <c r="L493" s="245"/>
      <c r="M493" s="245"/>
      <c r="N493" s="245"/>
      <c r="O493" s="245"/>
      <c r="P493" s="521"/>
      <c r="Q493" s="517"/>
      <c r="R493" s="517"/>
      <c r="S493" s="524"/>
    </row>
    <row r="494" spans="1:19" s="44" customFormat="1" ht="14.25" customHeight="1">
      <c r="A494" s="98"/>
      <c r="B494" s="126" t="s">
        <v>707</v>
      </c>
      <c r="C494" s="30" t="s">
        <v>849</v>
      </c>
      <c r="D494" s="76">
        <v>796</v>
      </c>
      <c r="E494" s="239">
        <v>0</v>
      </c>
      <c r="F494" s="324">
        <f t="shared" si="124"/>
        <v>0</v>
      </c>
      <c r="G494" s="334">
        <f t="shared" si="123"/>
        <v>0</v>
      </c>
      <c r="H494" s="245">
        <f t="shared" si="126"/>
        <v>0</v>
      </c>
      <c r="I494" s="239">
        <f>H494</f>
        <v>0</v>
      </c>
      <c r="J494" s="239"/>
      <c r="K494" s="245"/>
      <c r="L494" s="245"/>
      <c r="M494" s="245"/>
      <c r="N494" s="245"/>
      <c r="O494" s="245"/>
      <c r="P494" s="521"/>
      <c r="Q494" s="517"/>
      <c r="R494" s="517"/>
      <c r="S494" s="524"/>
    </row>
    <row r="495" spans="1:19" s="44" customFormat="1" ht="14.25" customHeight="1">
      <c r="A495" s="98"/>
      <c r="B495" s="126" t="s">
        <v>683</v>
      </c>
      <c r="C495" s="30" t="s">
        <v>849</v>
      </c>
      <c r="D495" s="76">
        <v>128</v>
      </c>
      <c r="E495" s="239">
        <v>0</v>
      </c>
      <c r="F495" s="324">
        <f t="shared" si="124"/>
        <v>0</v>
      </c>
      <c r="G495" s="334">
        <f t="shared" si="123"/>
        <v>0</v>
      </c>
      <c r="H495" s="245">
        <f t="shared" si="126"/>
        <v>0</v>
      </c>
      <c r="I495" s="239">
        <f>H495</f>
        <v>0</v>
      </c>
      <c r="J495" s="239"/>
      <c r="K495" s="245"/>
      <c r="L495" s="245"/>
      <c r="M495" s="245"/>
      <c r="N495" s="245"/>
      <c r="O495" s="245"/>
      <c r="P495" s="521"/>
      <c r="Q495" s="517"/>
      <c r="R495" s="517"/>
      <c r="S495" s="524"/>
    </row>
    <row r="496" spans="1:19" s="44" customFormat="1" ht="14.25" customHeight="1">
      <c r="A496" s="98"/>
      <c r="B496" s="35" t="s">
        <v>685</v>
      </c>
      <c r="C496" s="31" t="s">
        <v>902</v>
      </c>
      <c r="D496" s="76">
        <v>24150</v>
      </c>
      <c r="E496" s="239">
        <v>635.53</v>
      </c>
      <c r="F496" s="324">
        <f t="shared" si="124"/>
        <v>0.026315942028985507</v>
      </c>
      <c r="G496" s="334">
        <f t="shared" si="123"/>
        <v>2.9962958116818375E-05</v>
      </c>
      <c r="H496" s="245">
        <f t="shared" si="126"/>
        <v>635.53</v>
      </c>
      <c r="I496" s="239"/>
      <c r="J496" s="239">
        <f>H496</f>
        <v>635.53</v>
      </c>
      <c r="K496" s="245"/>
      <c r="L496" s="245"/>
      <c r="M496" s="245"/>
      <c r="N496" s="245"/>
      <c r="O496" s="245"/>
      <c r="P496" s="521"/>
      <c r="Q496" s="517"/>
      <c r="R496" s="517"/>
      <c r="S496" s="524"/>
    </row>
    <row r="497" spans="1:19" s="44" customFormat="1" ht="14.25" customHeight="1">
      <c r="A497" s="98"/>
      <c r="B497" s="35" t="s">
        <v>687</v>
      </c>
      <c r="C497" s="31" t="s">
        <v>867</v>
      </c>
      <c r="D497" s="76">
        <v>12835</v>
      </c>
      <c r="E497" s="239">
        <v>3915.83</v>
      </c>
      <c r="F497" s="324">
        <f t="shared" si="124"/>
        <v>0.30508998831320605</v>
      </c>
      <c r="G497" s="334">
        <f t="shared" si="123"/>
        <v>0.00018461732771479065</v>
      </c>
      <c r="H497" s="245">
        <f t="shared" si="126"/>
        <v>3915.83</v>
      </c>
      <c r="I497" s="239"/>
      <c r="J497" s="239">
        <f>H497</f>
        <v>3915.83</v>
      </c>
      <c r="K497" s="245"/>
      <c r="L497" s="245"/>
      <c r="M497" s="245"/>
      <c r="N497" s="245"/>
      <c r="O497" s="245"/>
      <c r="P497" s="521"/>
      <c r="Q497" s="517"/>
      <c r="R497" s="517"/>
      <c r="S497" s="524"/>
    </row>
    <row r="498" spans="1:19" s="44" customFormat="1" ht="14.25" customHeight="1">
      <c r="A498" s="98"/>
      <c r="B498" s="35" t="s">
        <v>690</v>
      </c>
      <c r="C498" s="30" t="s">
        <v>691</v>
      </c>
      <c r="D498" s="76">
        <v>18283</v>
      </c>
      <c r="E498" s="239">
        <v>1910.73</v>
      </c>
      <c r="F498" s="324">
        <f t="shared" si="124"/>
        <v>0.10450855986435487</v>
      </c>
      <c r="G498" s="334">
        <f t="shared" si="123"/>
        <v>9.008406048895941E-05</v>
      </c>
      <c r="H498" s="245">
        <f t="shared" si="126"/>
        <v>1910.73</v>
      </c>
      <c r="I498" s="239"/>
      <c r="J498" s="239">
        <f>H498</f>
        <v>1910.73</v>
      </c>
      <c r="K498" s="245"/>
      <c r="L498" s="245"/>
      <c r="M498" s="245"/>
      <c r="N498" s="245"/>
      <c r="O498" s="245"/>
      <c r="P498" s="521"/>
      <c r="Q498" s="517"/>
      <c r="R498" s="517"/>
      <c r="S498" s="524"/>
    </row>
    <row r="499" spans="1:19" s="44" customFormat="1" ht="22.5" customHeight="1">
      <c r="A499" s="98"/>
      <c r="B499" s="35" t="s">
        <v>1002</v>
      </c>
      <c r="C499" s="30" t="s">
        <v>1006</v>
      </c>
      <c r="D499" s="76">
        <v>750</v>
      </c>
      <c r="E499" s="239">
        <v>200</v>
      </c>
      <c r="F499" s="324">
        <f t="shared" si="124"/>
        <v>0.26666666666666666</v>
      </c>
      <c r="G499" s="334">
        <f t="shared" si="123"/>
        <v>9.429282053347088E-06</v>
      </c>
      <c r="H499" s="245">
        <f t="shared" si="126"/>
        <v>200</v>
      </c>
      <c r="I499" s="239"/>
      <c r="J499" s="239">
        <f>H499</f>
        <v>200</v>
      </c>
      <c r="K499" s="245"/>
      <c r="L499" s="245"/>
      <c r="M499" s="245"/>
      <c r="N499" s="245"/>
      <c r="O499" s="245"/>
      <c r="P499" s="521"/>
      <c r="Q499" s="517"/>
      <c r="R499" s="517"/>
      <c r="S499" s="524"/>
    </row>
    <row r="500" spans="1:19" s="44" customFormat="1" ht="37.5" customHeight="1">
      <c r="A500" s="99" t="s">
        <v>985</v>
      </c>
      <c r="B500" s="103"/>
      <c r="C500" s="65" t="s">
        <v>879</v>
      </c>
      <c r="D500" s="119">
        <f>D501+D503+D513+D556</f>
        <v>3432938</v>
      </c>
      <c r="E500" s="238">
        <f>E501+E503+E513+E556</f>
        <v>1633754.08</v>
      </c>
      <c r="F500" s="409">
        <f t="shared" si="124"/>
        <v>0.47590550135190324</v>
      </c>
      <c r="G500" s="409">
        <f t="shared" si="123"/>
        <v>0.07702564013063291</v>
      </c>
      <c r="H500" s="247">
        <f aca="true" t="shared" si="128" ref="H500:M500">H501+H503+H513+H556</f>
        <v>1622004.08</v>
      </c>
      <c r="I500" s="247">
        <f t="shared" si="128"/>
        <v>659226.46</v>
      </c>
      <c r="J500" s="247">
        <f t="shared" si="128"/>
        <v>102513.39</v>
      </c>
      <c r="K500" s="247">
        <f t="shared" si="128"/>
        <v>17385</v>
      </c>
      <c r="L500" s="247">
        <f t="shared" si="128"/>
        <v>329.2</v>
      </c>
      <c r="M500" s="247">
        <f t="shared" si="128"/>
        <v>842550.03</v>
      </c>
      <c r="N500" s="247">
        <f aca="true" t="shared" si="129" ref="N500:S500">N501+N503+N513+N556</f>
        <v>0</v>
      </c>
      <c r="O500" s="247">
        <f t="shared" si="129"/>
        <v>0</v>
      </c>
      <c r="P500" s="247">
        <f t="shared" si="129"/>
        <v>11750</v>
      </c>
      <c r="Q500" s="247">
        <f t="shared" si="129"/>
        <v>0</v>
      </c>
      <c r="R500" s="247">
        <f t="shared" si="129"/>
        <v>11750</v>
      </c>
      <c r="S500" s="248">
        <f t="shared" si="129"/>
        <v>0</v>
      </c>
    </row>
    <row r="501" spans="1:19" s="44" customFormat="1" ht="34.5" customHeight="1">
      <c r="A501" s="147" t="s">
        <v>998</v>
      </c>
      <c r="B501" s="105"/>
      <c r="C501" s="67" t="s">
        <v>14</v>
      </c>
      <c r="D501" s="173">
        <f>D502</f>
        <v>34770</v>
      </c>
      <c r="E501" s="237">
        <f>E502</f>
        <v>17385</v>
      </c>
      <c r="F501" s="353">
        <f t="shared" si="124"/>
        <v>0.5</v>
      </c>
      <c r="G501" s="353">
        <f t="shared" si="123"/>
        <v>0.0008196403424871957</v>
      </c>
      <c r="H501" s="240">
        <f t="shared" si="126"/>
        <v>17385</v>
      </c>
      <c r="I501" s="240">
        <f aca="true" t="shared" si="130" ref="I501:S501">I502</f>
        <v>0</v>
      </c>
      <c r="J501" s="240">
        <f t="shared" si="130"/>
        <v>0</v>
      </c>
      <c r="K501" s="240">
        <f t="shared" si="130"/>
        <v>17385</v>
      </c>
      <c r="L501" s="240">
        <f t="shared" si="130"/>
        <v>0</v>
      </c>
      <c r="M501" s="240">
        <f t="shared" si="130"/>
        <v>0</v>
      </c>
      <c r="N501" s="240">
        <f t="shared" si="130"/>
        <v>0</v>
      </c>
      <c r="O501" s="237">
        <f t="shared" si="130"/>
        <v>0</v>
      </c>
      <c r="P501" s="237">
        <f t="shared" si="130"/>
        <v>0</v>
      </c>
      <c r="Q501" s="237">
        <f t="shared" si="130"/>
        <v>0</v>
      </c>
      <c r="R501" s="237">
        <f t="shared" si="130"/>
        <v>0</v>
      </c>
      <c r="S501" s="241">
        <f t="shared" si="130"/>
        <v>0</v>
      </c>
    </row>
    <row r="502" spans="1:19" s="44" customFormat="1" ht="47.25" customHeight="1">
      <c r="A502" s="84"/>
      <c r="B502" s="94" t="s">
        <v>204</v>
      </c>
      <c r="C502" s="68" t="s">
        <v>209</v>
      </c>
      <c r="D502" s="174">
        <v>34770</v>
      </c>
      <c r="E502" s="245">
        <v>17385</v>
      </c>
      <c r="F502" s="324">
        <f t="shared" si="124"/>
        <v>0.5</v>
      </c>
      <c r="G502" s="334">
        <f t="shared" si="123"/>
        <v>0.0008196403424871957</v>
      </c>
      <c r="H502" s="245">
        <f t="shared" si="126"/>
        <v>17385</v>
      </c>
      <c r="I502" s="255"/>
      <c r="J502" s="255"/>
      <c r="K502" s="245">
        <f>H502</f>
        <v>17385</v>
      </c>
      <c r="L502" s="245"/>
      <c r="M502" s="245"/>
      <c r="N502" s="245"/>
      <c r="O502" s="245"/>
      <c r="P502" s="521"/>
      <c r="Q502" s="517"/>
      <c r="R502" s="517"/>
      <c r="S502" s="524"/>
    </row>
    <row r="503" spans="1:19" s="44" customFormat="1" ht="18.75" customHeight="1">
      <c r="A503" s="147" t="s">
        <v>996</v>
      </c>
      <c r="B503" s="105"/>
      <c r="C503" s="67" t="s">
        <v>297</v>
      </c>
      <c r="D503" s="173">
        <f>SUM(D504:D512)</f>
        <v>40865</v>
      </c>
      <c r="E503" s="237">
        <f>SUM(E504:E512)</f>
        <v>21392.969999999998</v>
      </c>
      <c r="F503" s="353">
        <f t="shared" si="124"/>
        <v>0.5235034870916432</v>
      </c>
      <c r="G503" s="408">
        <f t="shared" si="123"/>
        <v>0.0010086017404439631</v>
      </c>
      <c r="H503" s="240">
        <f t="shared" si="126"/>
        <v>21392.969999999998</v>
      </c>
      <c r="I503" s="237">
        <f aca="true" t="shared" si="131" ref="I503:S503">SUM(I504:I512)</f>
        <v>19962.1</v>
      </c>
      <c r="J503" s="237">
        <f t="shared" si="131"/>
        <v>1430.87</v>
      </c>
      <c r="K503" s="237">
        <f t="shared" si="131"/>
        <v>0</v>
      </c>
      <c r="L503" s="237">
        <f t="shared" si="131"/>
        <v>0</v>
      </c>
      <c r="M503" s="237">
        <f t="shared" si="131"/>
        <v>0</v>
      </c>
      <c r="N503" s="237">
        <f t="shared" si="131"/>
        <v>0</v>
      </c>
      <c r="O503" s="237">
        <f t="shared" si="131"/>
        <v>0</v>
      </c>
      <c r="P503" s="237">
        <f t="shared" si="131"/>
        <v>0</v>
      </c>
      <c r="Q503" s="237">
        <f t="shared" si="131"/>
        <v>0</v>
      </c>
      <c r="R503" s="237">
        <f t="shared" si="131"/>
        <v>0</v>
      </c>
      <c r="S503" s="241">
        <f t="shared" si="131"/>
        <v>0</v>
      </c>
    </row>
    <row r="504" spans="1:19" s="44" customFormat="1" ht="22.5" customHeight="1">
      <c r="A504" s="87"/>
      <c r="B504" s="35" t="s">
        <v>678</v>
      </c>
      <c r="C504" s="30" t="s">
        <v>410</v>
      </c>
      <c r="D504" s="76">
        <v>30000</v>
      </c>
      <c r="E504" s="239">
        <v>15690.47</v>
      </c>
      <c r="F504" s="324">
        <f t="shared" si="124"/>
        <v>0.5230156666666667</v>
      </c>
      <c r="G504" s="334">
        <f t="shared" si="123"/>
        <v>0.0007397493358979044</v>
      </c>
      <c r="H504" s="245">
        <f t="shared" si="126"/>
        <v>15690.47</v>
      </c>
      <c r="I504" s="239">
        <f>H504</f>
        <v>15690.47</v>
      </c>
      <c r="J504" s="242"/>
      <c r="K504" s="243"/>
      <c r="L504" s="243"/>
      <c r="M504" s="243"/>
      <c r="N504" s="245"/>
      <c r="O504" s="245"/>
      <c r="P504" s="521"/>
      <c r="Q504" s="517"/>
      <c r="R504" s="517"/>
      <c r="S504" s="524"/>
    </row>
    <row r="505" spans="1:19" s="44" customFormat="1" ht="13.5" customHeight="1">
      <c r="A505" s="87"/>
      <c r="B505" s="35" t="s">
        <v>681</v>
      </c>
      <c r="C505" s="30" t="s">
        <v>682</v>
      </c>
      <c r="D505" s="76">
        <v>1275</v>
      </c>
      <c r="E505" s="239">
        <v>1275.1</v>
      </c>
      <c r="F505" s="324">
        <f t="shared" si="124"/>
        <v>1.000078431372549</v>
      </c>
      <c r="G505" s="334">
        <f t="shared" si="123"/>
        <v>6.011638773111436E-05</v>
      </c>
      <c r="H505" s="245">
        <f t="shared" si="126"/>
        <v>1275.1</v>
      </c>
      <c r="I505" s="239">
        <f>H505</f>
        <v>1275.1</v>
      </c>
      <c r="J505" s="242"/>
      <c r="K505" s="243"/>
      <c r="L505" s="243"/>
      <c r="M505" s="243"/>
      <c r="N505" s="245"/>
      <c r="O505" s="245"/>
      <c r="P505" s="521"/>
      <c r="Q505" s="517"/>
      <c r="R505" s="517"/>
      <c r="S505" s="524"/>
    </row>
    <row r="506" spans="1:19" s="44" customFormat="1" ht="14.25" customHeight="1">
      <c r="A506" s="87"/>
      <c r="B506" s="95" t="s">
        <v>707</v>
      </c>
      <c r="C506" s="30" t="s">
        <v>997</v>
      </c>
      <c r="D506" s="76">
        <v>4760</v>
      </c>
      <c r="E506" s="239">
        <v>2578.41</v>
      </c>
      <c r="F506" s="324">
        <f t="shared" si="124"/>
        <v>0.5416827731092436</v>
      </c>
      <c r="G506" s="334">
        <f aca="true" t="shared" si="132" ref="G506:G537">E506/$E$672</f>
        <v>0.00012156277569585332</v>
      </c>
      <c r="H506" s="245">
        <f t="shared" si="126"/>
        <v>2578.41</v>
      </c>
      <c r="I506" s="239">
        <f>H506</f>
        <v>2578.41</v>
      </c>
      <c r="J506" s="242"/>
      <c r="K506" s="243"/>
      <c r="L506" s="243"/>
      <c r="M506" s="243"/>
      <c r="N506" s="245"/>
      <c r="O506" s="245"/>
      <c r="P506" s="521"/>
      <c r="Q506" s="517"/>
      <c r="R506" s="517"/>
      <c r="S506" s="524"/>
    </row>
    <row r="507" spans="1:19" s="44" customFormat="1" ht="13.5" customHeight="1">
      <c r="A507" s="87"/>
      <c r="B507" s="95" t="s">
        <v>683</v>
      </c>
      <c r="C507" s="30" t="s">
        <v>684</v>
      </c>
      <c r="D507" s="76">
        <v>765</v>
      </c>
      <c r="E507" s="239">
        <v>418.12</v>
      </c>
      <c r="F507" s="324">
        <f t="shared" si="124"/>
        <v>0.546562091503268</v>
      </c>
      <c r="G507" s="334">
        <f t="shared" si="132"/>
        <v>1.9712857060727422E-05</v>
      </c>
      <c r="H507" s="245">
        <f t="shared" si="126"/>
        <v>418.12</v>
      </c>
      <c r="I507" s="239">
        <f>H507</f>
        <v>418.12</v>
      </c>
      <c r="J507" s="242"/>
      <c r="K507" s="243"/>
      <c r="L507" s="243"/>
      <c r="M507" s="243"/>
      <c r="N507" s="245"/>
      <c r="O507" s="245"/>
      <c r="P507" s="521"/>
      <c r="Q507" s="517"/>
      <c r="R507" s="517"/>
      <c r="S507" s="524"/>
    </row>
    <row r="508" spans="1:19" s="44" customFormat="1" ht="13.5" customHeight="1">
      <c r="A508" s="87"/>
      <c r="B508" s="35" t="s">
        <v>685</v>
      </c>
      <c r="C508" s="31" t="s">
        <v>902</v>
      </c>
      <c r="D508" s="76">
        <v>500</v>
      </c>
      <c r="E508" s="239">
        <v>0</v>
      </c>
      <c r="F508" s="324">
        <f t="shared" si="124"/>
        <v>0</v>
      </c>
      <c r="G508" s="334">
        <f t="shared" si="132"/>
        <v>0</v>
      </c>
      <c r="H508" s="245">
        <f t="shared" si="126"/>
        <v>0</v>
      </c>
      <c r="I508" s="239"/>
      <c r="J508" s="242">
        <f>H508</f>
        <v>0</v>
      </c>
      <c r="K508" s="243"/>
      <c r="L508" s="243"/>
      <c r="M508" s="243"/>
      <c r="N508" s="245"/>
      <c r="O508" s="245"/>
      <c r="P508" s="521"/>
      <c r="Q508" s="517"/>
      <c r="R508" s="517"/>
      <c r="S508" s="524"/>
    </row>
    <row r="509" spans="1:19" s="44" customFormat="1" ht="14.25" customHeight="1">
      <c r="A509" s="87"/>
      <c r="B509" s="35" t="s">
        <v>690</v>
      </c>
      <c r="C509" s="30" t="s">
        <v>869</v>
      </c>
      <c r="D509" s="76">
        <v>690</v>
      </c>
      <c r="E509" s="239">
        <v>205.87</v>
      </c>
      <c r="F509" s="324">
        <f t="shared" si="124"/>
        <v>0.29836231884057973</v>
      </c>
      <c r="G509" s="334">
        <f t="shared" si="132"/>
        <v>9.706031481612825E-06</v>
      </c>
      <c r="H509" s="245">
        <f t="shared" si="126"/>
        <v>205.87</v>
      </c>
      <c r="I509" s="239"/>
      <c r="J509" s="242">
        <f>H509</f>
        <v>205.87</v>
      </c>
      <c r="K509" s="243"/>
      <c r="L509" s="243"/>
      <c r="M509" s="243"/>
      <c r="N509" s="245"/>
      <c r="O509" s="245"/>
      <c r="P509" s="521"/>
      <c r="Q509" s="517"/>
      <c r="R509" s="517"/>
      <c r="S509" s="524"/>
    </row>
    <row r="510" spans="1:19" s="44" customFormat="1" ht="14.25" customHeight="1">
      <c r="A510" s="87"/>
      <c r="B510" s="35" t="s">
        <v>696</v>
      </c>
      <c r="C510" s="30" t="s">
        <v>697</v>
      </c>
      <c r="D510" s="76">
        <v>1650</v>
      </c>
      <c r="E510" s="239">
        <v>1225</v>
      </c>
      <c r="F510" s="324">
        <f t="shared" si="124"/>
        <v>0.7424242424242424</v>
      </c>
      <c r="G510" s="334">
        <f t="shared" si="132"/>
        <v>5.775435257675091E-05</v>
      </c>
      <c r="H510" s="245">
        <f t="shared" si="126"/>
        <v>1225</v>
      </c>
      <c r="I510" s="239"/>
      <c r="J510" s="242">
        <f>H510</f>
        <v>1225</v>
      </c>
      <c r="K510" s="243"/>
      <c r="L510" s="243"/>
      <c r="M510" s="243"/>
      <c r="N510" s="245"/>
      <c r="O510" s="245"/>
      <c r="P510" s="521"/>
      <c r="Q510" s="517"/>
      <c r="R510" s="517"/>
      <c r="S510" s="524"/>
    </row>
    <row r="511" spans="1:19" s="44" customFormat="1" ht="23.25" customHeight="1">
      <c r="A511" s="87"/>
      <c r="B511" s="35" t="s">
        <v>1004</v>
      </c>
      <c r="C511" s="30" t="s">
        <v>1007</v>
      </c>
      <c r="D511" s="76">
        <v>400</v>
      </c>
      <c r="E511" s="239">
        <v>0</v>
      </c>
      <c r="F511" s="324">
        <f t="shared" si="124"/>
        <v>0</v>
      </c>
      <c r="G511" s="334">
        <f t="shared" si="132"/>
        <v>0</v>
      </c>
      <c r="H511" s="245">
        <f t="shared" si="126"/>
        <v>0</v>
      </c>
      <c r="I511" s="239"/>
      <c r="J511" s="242">
        <f>H511</f>
        <v>0</v>
      </c>
      <c r="K511" s="243"/>
      <c r="L511" s="243"/>
      <c r="M511" s="243"/>
      <c r="N511" s="245"/>
      <c r="O511" s="245"/>
      <c r="P511" s="521"/>
      <c r="Q511" s="517"/>
      <c r="R511" s="517"/>
      <c r="S511" s="524"/>
    </row>
    <row r="512" spans="1:19" s="44" customFormat="1" ht="21.75" customHeight="1">
      <c r="A512" s="87"/>
      <c r="B512" s="35" t="s">
        <v>1005</v>
      </c>
      <c r="C512" s="30" t="s">
        <v>532</v>
      </c>
      <c r="D512" s="76">
        <v>825</v>
      </c>
      <c r="E512" s="239">
        <v>0</v>
      </c>
      <c r="F512" s="324">
        <f t="shared" si="124"/>
        <v>0</v>
      </c>
      <c r="G512" s="334">
        <f t="shared" si="132"/>
        <v>0</v>
      </c>
      <c r="H512" s="245">
        <f t="shared" si="126"/>
        <v>0</v>
      </c>
      <c r="I512" s="239"/>
      <c r="J512" s="242">
        <f>H512</f>
        <v>0</v>
      </c>
      <c r="K512" s="243"/>
      <c r="L512" s="243"/>
      <c r="M512" s="243"/>
      <c r="N512" s="245"/>
      <c r="O512" s="245"/>
      <c r="P512" s="521"/>
      <c r="Q512" s="517"/>
      <c r="R512" s="517"/>
      <c r="S512" s="524"/>
    </row>
    <row r="513" spans="1:19" s="44" customFormat="1" ht="22.5" customHeight="1">
      <c r="A513" s="147" t="s">
        <v>1024</v>
      </c>
      <c r="B513" s="106"/>
      <c r="C513" s="67" t="s">
        <v>1025</v>
      </c>
      <c r="D513" s="173">
        <f>SUM(D514:D555)</f>
        <v>2029196</v>
      </c>
      <c r="E513" s="237">
        <f>SUM(E514:E555)</f>
        <v>1143074.1900000002</v>
      </c>
      <c r="F513" s="353">
        <f t="shared" si="124"/>
        <v>0.5633138395699578</v>
      </c>
      <c r="G513" s="353">
        <f t="shared" si="132"/>
        <v>0.053891844727056305</v>
      </c>
      <c r="H513" s="240">
        <f>SUM(H514:H555)</f>
        <v>1131324.1900000002</v>
      </c>
      <c r="I513" s="240">
        <f aca="true" t="shared" si="133" ref="I513:S513">SUM(I514:I555)</f>
        <v>639264.36</v>
      </c>
      <c r="J513" s="240">
        <f t="shared" si="133"/>
        <v>101082.52</v>
      </c>
      <c r="K513" s="240">
        <f t="shared" si="133"/>
        <v>0</v>
      </c>
      <c r="L513" s="240">
        <f t="shared" si="133"/>
        <v>329.2</v>
      </c>
      <c r="M513" s="240">
        <f t="shared" si="133"/>
        <v>390648.11000000004</v>
      </c>
      <c r="N513" s="240">
        <f t="shared" si="133"/>
        <v>0</v>
      </c>
      <c r="O513" s="240">
        <f t="shared" si="133"/>
        <v>0</v>
      </c>
      <c r="P513" s="240">
        <f t="shared" si="133"/>
        <v>11750</v>
      </c>
      <c r="Q513" s="240">
        <f t="shared" si="133"/>
        <v>0</v>
      </c>
      <c r="R513" s="240">
        <f t="shared" si="133"/>
        <v>11750</v>
      </c>
      <c r="S513" s="251">
        <f t="shared" si="133"/>
        <v>0</v>
      </c>
    </row>
    <row r="514" spans="1:19" s="44" customFormat="1" ht="18" customHeight="1">
      <c r="A514" s="98"/>
      <c r="B514" s="35" t="s">
        <v>439</v>
      </c>
      <c r="C514" s="31" t="s">
        <v>590</v>
      </c>
      <c r="D514" s="174">
        <v>3000</v>
      </c>
      <c r="E514" s="245">
        <v>329.2</v>
      </c>
      <c r="F514" s="324">
        <f t="shared" si="124"/>
        <v>0.10973333333333334</v>
      </c>
      <c r="G514" s="334">
        <f t="shared" si="132"/>
        <v>1.5520598259809308E-05</v>
      </c>
      <c r="H514" s="245">
        <f t="shared" si="126"/>
        <v>329.2</v>
      </c>
      <c r="I514" s="254"/>
      <c r="J514" s="239"/>
      <c r="K514" s="253"/>
      <c r="L514" s="254">
        <f>H514</f>
        <v>329.2</v>
      </c>
      <c r="M514" s="253"/>
      <c r="N514" s="245"/>
      <c r="O514" s="245"/>
      <c r="P514" s="521"/>
      <c r="Q514" s="517"/>
      <c r="R514" s="517"/>
      <c r="S514" s="524"/>
    </row>
    <row r="515" spans="1:19" s="44" customFormat="1" ht="18" customHeight="1">
      <c r="A515" s="98"/>
      <c r="B515" s="35" t="s">
        <v>589</v>
      </c>
      <c r="C515" s="31" t="s">
        <v>988</v>
      </c>
      <c r="D515" s="174">
        <v>231820</v>
      </c>
      <c r="E515" s="245">
        <v>149864.98</v>
      </c>
      <c r="F515" s="324">
        <f t="shared" si="124"/>
        <v>0.6464713139504789</v>
      </c>
      <c r="G515" s="334">
        <f t="shared" si="132"/>
        <v>0.007065595831696102</v>
      </c>
      <c r="H515" s="245">
        <f t="shared" si="126"/>
        <v>149864.98</v>
      </c>
      <c r="I515" s="254"/>
      <c r="J515" s="239"/>
      <c r="K515" s="253"/>
      <c r="L515" s="253"/>
      <c r="M515" s="254">
        <f>H515</f>
        <v>149864.98</v>
      </c>
      <c r="N515" s="245"/>
      <c r="O515" s="245"/>
      <c r="P515" s="521"/>
      <c r="Q515" s="517"/>
      <c r="R515" s="517"/>
      <c r="S515" s="524"/>
    </row>
    <row r="516" spans="1:19" s="44" customFormat="1" ht="18" customHeight="1">
      <c r="A516" s="98"/>
      <c r="B516" s="35" t="s">
        <v>231</v>
      </c>
      <c r="C516" s="31" t="s">
        <v>988</v>
      </c>
      <c r="D516" s="174">
        <v>40909</v>
      </c>
      <c r="E516" s="245">
        <v>26446.76</v>
      </c>
      <c r="F516" s="324">
        <f t="shared" si="124"/>
        <v>0.6464777921728715</v>
      </c>
      <c r="G516" s="334">
        <f t="shared" si="132"/>
        <v>0.001246869797185888</v>
      </c>
      <c r="H516" s="245">
        <f t="shared" si="126"/>
        <v>26446.76</v>
      </c>
      <c r="I516" s="254"/>
      <c r="J516" s="239"/>
      <c r="K516" s="253"/>
      <c r="L516" s="253"/>
      <c r="M516" s="254">
        <f>H516</f>
        <v>26446.76</v>
      </c>
      <c r="N516" s="245"/>
      <c r="O516" s="245"/>
      <c r="P516" s="521"/>
      <c r="Q516" s="517"/>
      <c r="R516" s="517"/>
      <c r="S516" s="524"/>
    </row>
    <row r="517" spans="1:19" s="44" customFormat="1" ht="23.25" customHeight="1">
      <c r="A517" s="87"/>
      <c r="B517" s="35" t="s">
        <v>678</v>
      </c>
      <c r="C517" s="30" t="s">
        <v>679</v>
      </c>
      <c r="D517" s="174">
        <v>949679</v>
      </c>
      <c r="E517" s="245">
        <v>467677.07</v>
      </c>
      <c r="F517" s="324">
        <f t="shared" si="124"/>
        <v>0.4924580516153353</v>
      </c>
      <c r="G517" s="334">
        <f t="shared" si="132"/>
        <v>0.02204929501456475</v>
      </c>
      <c r="H517" s="245">
        <f t="shared" si="126"/>
        <v>467677.07</v>
      </c>
      <c r="I517" s="239">
        <f>H517</f>
        <v>467677.07</v>
      </c>
      <c r="J517" s="239"/>
      <c r="K517" s="242"/>
      <c r="L517" s="242"/>
      <c r="M517" s="242"/>
      <c r="N517" s="245"/>
      <c r="O517" s="245"/>
      <c r="P517" s="521"/>
      <c r="Q517" s="517"/>
      <c r="R517" s="517"/>
      <c r="S517" s="524"/>
    </row>
    <row r="518" spans="1:19" s="44" customFormat="1" ht="21" customHeight="1">
      <c r="A518" s="87"/>
      <c r="B518" s="35" t="s">
        <v>584</v>
      </c>
      <c r="C518" s="30" t="s">
        <v>679</v>
      </c>
      <c r="D518" s="174">
        <v>45770</v>
      </c>
      <c r="E518" s="245">
        <v>22850</v>
      </c>
      <c r="F518" s="324">
        <f t="shared" si="124"/>
        <v>0.49923530696963075</v>
      </c>
      <c r="G518" s="334">
        <f t="shared" si="132"/>
        <v>0.0010772954745949049</v>
      </c>
      <c r="H518" s="245">
        <f t="shared" si="126"/>
        <v>22850</v>
      </c>
      <c r="I518" s="239"/>
      <c r="J518" s="239"/>
      <c r="K518" s="242"/>
      <c r="L518" s="242"/>
      <c r="M518" s="242">
        <f>H518</f>
        <v>22850</v>
      </c>
      <c r="N518" s="245"/>
      <c r="O518" s="245"/>
      <c r="P518" s="521"/>
      <c r="Q518" s="517"/>
      <c r="R518" s="517"/>
      <c r="S518" s="524"/>
    </row>
    <row r="519" spans="1:19" s="44" customFormat="1" ht="21" customHeight="1">
      <c r="A519" s="87"/>
      <c r="B519" s="35" t="s">
        <v>232</v>
      </c>
      <c r="C519" s="30" t="s">
        <v>679</v>
      </c>
      <c r="D519" s="174">
        <v>1301</v>
      </c>
      <c r="E519" s="245">
        <v>630</v>
      </c>
      <c r="F519" s="324">
        <f t="shared" si="124"/>
        <v>0.48424289008455035</v>
      </c>
      <c r="G519" s="334">
        <f t="shared" si="132"/>
        <v>2.9702238468043328E-05</v>
      </c>
      <c r="H519" s="245">
        <f t="shared" si="126"/>
        <v>630</v>
      </c>
      <c r="I519" s="239"/>
      <c r="J519" s="239"/>
      <c r="K519" s="242"/>
      <c r="L519" s="242"/>
      <c r="M519" s="242">
        <f>H519</f>
        <v>630</v>
      </c>
      <c r="N519" s="245"/>
      <c r="O519" s="245"/>
      <c r="P519" s="521"/>
      <c r="Q519" s="517"/>
      <c r="R519" s="517"/>
      <c r="S519" s="524"/>
    </row>
    <row r="520" spans="1:19" s="44" customFormat="1" ht="15" customHeight="1">
      <c r="A520" s="87"/>
      <c r="B520" s="35" t="s">
        <v>681</v>
      </c>
      <c r="C520" s="30" t="s">
        <v>682</v>
      </c>
      <c r="D520" s="174">
        <v>70094</v>
      </c>
      <c r="E520" s="245">
        <v>70094.3</v>
      </c>
      <c r="F520" s="324">
        <f t="shared" si="124"/>
        <v>1.0000042799669016</v>
      </c>
      <c r="G520" s="334">
        <f t="shared" si="132"/>
        <v>0.003304694625159634</v>
      </c>
      <c r="H520" s="245">
        <f t="shared" si="126"/>
        <v>70094.3</v>
      </c>
      <c r="I520" s="239">
        <f>H520</f>
        <v>70094.3</v>
      </c>
      <c r="J520" s="239"/>
      <c r="K520" s="242"/>
      <c r="L520" s="242"/>
      <c r="M520" s="242"/>
      <c r="N520" s="245"/>
      <c r="O520" s="245"/>
      <c r="P520" s="521"/>
      <c r="Q520" s="517"/>
      <c r="R520" s="517"/>
      <c r="S520" s="524"/>
    </row>
    <row r="521" spans="1:19" s="44" customFormat="1" ht="15" customHeight="1">
      <c r="A521" s="87"/>
      <c r="B521" s="35" t="s">
        <v>585</v>
      </c>
      <c r="C521" s="30" t="s">
        <v>682</v>
      </c>
      <c r="D521" s="174">
        <v>2896</v>
      </c>
      <c r="E521" s="245">
        <v>2895.61</v>
      </c>
      <c r="F521" s="324">
        <f t="shared" si="124"/>
        <v>0.9998653314917127</v>
      </c>
      <c r="G521" s="334">
        <f t="shared" si="132"/>
        <v>0.0001365176170324618</v>
      </c>
      <c r="H521" s="245">
        <f t="shared" si="126"/>
        <v>2895.61</v>
      </c>
      <c r="I521" s="239"/>
      <c r="J521" s="239"/>
      <c r="K521" s="242"/>
      <c r="L521" s="242"/>
      <c r="M521" s="242">
        <f>H521</f>
        <v>2895.61</v>
      </c>
      <c r="N521" s="245"/>
      <c r="O521" s="245"/>
      <c r="P521" s="521"/>
      <c r="Q521" s="517"/>
      <c r="R521" s="517"/>
      <c r="S521" s="524"/>
    </row>
    <row r="522" spans="1:19" s="44" customFormat="1" ht="15" customHeight="1">
      <c r="A522" s="87"/>
      <c r="B522" s="95" t="s">
        <v>762</v>
      </c>
      <c r="C522" s="30" t="s">
        <v>849</v>
      </c>
      <c r="D522" s="174">
        <v>161210</v>
      </c>
      <c r="E522" s="245">
        <v>82991.31</v>
      </c>
      <c r="F522" s="324">
        <f t="shared" si="124"/>
        <v>0.5148024936418336</v>
      </c>
      <c r="G522" s="334">
        <f t="shared" si="132"/>
        <v>0.003912742349833824</v>
      </c>
      <c r="H522" s="245">
        <f t="shared" si="126"/>
        <v>82991.31</v>
      </c>
      <c r="I522" s="239">
        <f>H522</f>
        <v>82991.31</v>
      </c>
      <c r="J522" s="239"/>
      <c r="K522" s="242"/>
      <c r="L522" s="242"/>
      <c r="M522" s="242"/>
      <c r="N522" s="245"/>
      <c r="O522" s="245"/>
      <c r="P522" s="521"/>
      <c r="Q522" s="517"/>
      <c r="R522" s="517"/>
      <c r="S522" s="524"/>
    </row>
    <row r="523" spans="1:19" s="44" customFormat="1" ht="15" customHeight="1">
      <c r="A523" s="87"/>
      <c r="B523" s="95" t="s">
        <v>940</v>
      </c>
      <c r="C523" s="30" t="s">
        <v>849</v>
      </c>
      <c r="D523" s="174">
        <v>64585</v>
      </c>
      <c r="E523" s="245">
        <v>13875.26</v>
      </c>
      <c r="F523" s="324">
        <f t="shared" si="124"/>
        <v>0.21483719129828907</v>
      </c>
      <c r="G523" s="334">
        <f t="shared" si="132"/>
        <v>0.0006541687005176236</v>
      </c>
      <c r="H523" s="245">
        <f t="shared" si="126"/>
        <v>13875.26</v>
      </c>
      <c r="I523" s="239"/>
      <c r="J523" s="239"/>
      <c r="K523" s="242"/>
      <c r="L523" s="242"/>
      <c r="M523" s="242">
        <f>H523</f>
        <v>13875.26</v>
      </c>
      <c r="N523" s="245"/>
      <c r="O523" s="245"/>
      <c r="P523" s="521"/>
      <c r="Q523" s="517"/>
      <c r="R523" s="517"/>
      <c r="S523" s="524"/>
    </row>
    <row r="524" spans="1:19" s="44" customFormat="1" ht="15" customHeight="1">
      <c r="A524" s="87"/>
      <c r="B524" s="95" t="s">
        <v>216</v>
      </c>
      <c r="C524" s="30" t="s">
        <v>849</v>
      </c>
      <c r="D524" s="174">
        <v>10042</v>
      </c>
      <c r="E524" s="245">
        <v>1640.23</v>
      </c>
      <c r="F524" s="324">
        <f t="shared" si="124"/>
        <v>0.1633369846644095</v>
      </c>
      <c r="G524" s="334">
        <f t="shared" si="132"/>
        <v>7.733095651180747E-05</v>
      </c>
      <c r="H524" s="245">
        <f t="shared" si="126"/>
        <v>1640.23</v>
      </c>
      <c r="I524" s="239"/>
      <c r="J524" s="239"/>
      <c r="K524" s="242"/>
      <c r="L524" s="242"/>
      <c r="M524" s="242">
        <f>H524</f>
        <v>1640.23</v>
      </c>
      <c r="N524" s="245"/>
      <c r="O524" s="245"/>
      <c r="P524" s="521"/>
      <c r="Q524" s="517"/>
      <c r="R524" s="517"/>
      <c r="S524" s="524"/>
    </row>
    <row r="525" spans="1:19" s="44" customFormat="1" ht="15" customHeight="1">
      <c r="A525" s="87"/>
      <c r="B525" s="95" t="s">
        <v>683</v>
      </c>
      <c r="C525" s="30" t="s">
        <v>684</v>
      </c>
      <c r="D525" s="174">
        <v>27914</v>
      </c>
      <c r="E525" s="245">
        <v>12722.68</v>
      </c>
      <c r="F525" s="324">
        <f t="shared" si="124"/>
        <v>0.4557813283656946</v>
      </c>
      <c r="G525" s="334">
        <f t="shared" si="132"/>
        <v>0.0005998286909723897</v>
      </c>
      <c r="H525" s="245">
        <f t="shared" si="126"/>
        <v>12722.68</v>
      </c>
      <c r="I525" s="239">
        <f>H525</f>
        <v>12722.68</v>
      </c>
      <c r="J525" s="239"/>
      <c r="K525" s="242"/>
      <c r="L525" s="242"/>
      <c r="M525" s="242"/>
      <c r="N525" s="245"/>
      <c r="O525" s="245"/>
      <c r="P525" s="521"/>
      <c r="Q525" s="517"/>
      <c r="R525" s="517"/>
      <c r="S525" s="524"/>
    </row>
    <row r="526" spans="1:19" s="44" customFormat="1" ht="15" customHeight="1">
      <c r="A526" s="87"/>
      <c r="B526" s="95" t="s">
        <v>941</v>
      </c>
      <c r="C526" s="30" t="s">
        <v>684</v>
      </c>
      <c r="D526" s="174">
        <v>3466</v>
      </c>
      <c r="E526" s="245">
        <v>2106.36</v>
      </c>
      <c r="F526" s="324">
        <f t="shared" si="124"/>
        <v>0.6077207155222158</v>
      </c>
      <c r="G526" s="334">
        <f t="shared" si="132"/>
        <v>9.930731272944087E-05</v>
      </c>
      <c r="H526" s="245">
        <f t="shared" si="126"/>
        <v>2106.36</v>
      </c>
      <c r="I526" s="239"/>
      <c r="J526" s="239"/>
      <c r="K526" s="242"/>
      <c r="L526" s="242"/>
      <c r="M526" s="242">
        <f>H526</f>
        <v>2106.36</v>
      </c>
      <c r="N526" s="245"/>
      <c r="O526" s="245"/>
      <c r="P526" s="521"/>
      <c r="Q526" s="517"/>
      <c r="R526" s="517"/>
      <c r="S526" s="524"/>
    </row>
    <row r="527" spans="1:19" s="44" customFormat="1" ht="15" customHeight="1">
      <c r="A527" s="87"/>
      <c r="B527" s="95" t="s">
        <v>217</v>
      </c>
      <c r="C527" s="30" t="s">
        <v>684</v>
      </c>
      <c r="D527" s="174">
        <v>366</v>
      </c>
      <c r="E527" s="245">
        <v>241.31</v>
      </c>
      <c r="F527" s="324">
        <f t="shared" si="124"/>
        <v>0.6593169398907104</v>
      </c>
      <c r="G527" s="334">
        <f t="shared" si="132"/>
        <v>1.137690026146593E-05</v>
      </c>
      <c r="H527" s="245">
        <f t="shared" si="126"/>
        <v>241.31</v>
      </c>
      <c r="I527" s="239"/>
      <c r="J527" s="239"/>
      <c r="K527" s="242"/>
      <c r="L527" s="242"/>
      <c r="M527" s="242">
        <f>H527</f>
        <v>241.31</v>
      </c>
      <c r="N527" s="245"/>
      <c r="O527" s="245"/>
      <c r="P527" s="521"/>
      <c r="Q527" s="517"/>
      <c r="R527" s="517"/>
      <c r="S527" s="524"/>
    </row>
    <row r="528" spans="1:19" s="44" customFormat="1" ht="14.25" customHeight="1">
      <c r="A528" s="87"/>
      <c r="B528" s="35" t="s">
        <v>366</v>
      </c>
      <c r="C528" s="30" t="s">
        <v>367</v>
      </c>
      <c r="D528" s="174">
        <v>8000</v>
      </c>
      <c r="E528" s="245">
        <v>5779</v>
      </c>
      <c r="F528" s="324">
        <f t="shared" si="124"/>
        <v>0.722375</v>
      </c>
      <c r="G528" s="334">
        <f t="shared" si="132"/>
        <v>0.00027245910493146414</v>
      </c>
      <c r="H528" s="245">
        <f t="shared" si="126"/>
        <v>5779</v>
      </c>
      <c r="I528" s="239">
        <f>H528</f>
        <v>5779</v>
      </c>
      <c r="J528" s="239"/>
      <c r="K528" s="242"/>
      <c r="L528" s="242"/>
      <c r="M528" s="242"/>
      <c r="N528" s="245"/>
      <c r="O528" s="245"/>
      <c r="P528" s="521"/>
      <c r="Q528" s="517"/>
      <c r="R528" s="517"/>
      <c r="S528" s="524"/>
    </row>
    <row r="529" spans="1:19" s="44" customFormat="1" ht="14.25" customHeight="1">
      <c r="A529" s="87"/>
      <c r="B529" s="35" t="s">
        <v>942</v>
      </c>
      <c r="C529" s="30" t="s">
        <v>367</v>
      </c>
      <c r="D529" s="174">
        <v>100747</v>
      </c>
      <c r="E529" s="245">
        <v>61683.91</v>
      </c>
      <c r="F529" s="324">
        <f t="shared" si="124"/>
        <v>0.6122654768876493</v>
      </c>
      <c r="G529" s="334">
        <f t="shared" si="132"/>
        <v>0.002908174927716385</v>
      </c>
      <c r="H529" s="245">
        <f t="shared" si="126"/>
        <v>61683.91</v>
      </c>
      <c r="I529" s="239"/>
      <c r="J529" s="239"/>
      <c r="K529" s="242"/>
      <c r="L529" s="242"/>
      <c r="M529" s="242">
        <f>H529</f>
        <v>61683.91</v>
      </c>
      <c r="N529" s="245"/>
      <c r="O529" s="245"/>
      <c r="P529" s="521"/>
      <c r="Q529" s="517"/>
      <c r="R529" s="517"/>
      <c r="S529" s="524"/>
    </row>
    <row r="530" spans="1:19" s="44" customFormat="1" ht="14.25" customHeight="1">
      <c r="A530" s="87"/>
      <c r="B530" s="35" t="s">
        <v>218</v>
      </c>
      <c r="C530" s="30" t="s">
        <v>367</v>
      </c>
      <c r="D530" s="174">
        <v>16340</v>
      </c>
      <c r="E530" s="245">
        <v>10165.39</v>
      </c>
      <c r="F530" s="324">
        <f t="shared" si="124"/>
        <v>0.6221168910648714</v>
      </c>
      <c r="G530" s="334">
        <f t="shared" si="132"/>
        <v>0.00047926164746136976</v>
      </c>
      <c r="H530" s="245">
        <f t="shared" si="126"/>
        <v>10165.39</v>
      </c>
      <c r="I530" s="239"/>
      <c r="J530" s="239"/>
      <c r="K530" s="242"/>
      <c r="L530" s="242"/>
      <c r="M530" s="242">
        <f>H530</f>
        <v>10165.39</v>
      </c>
      <c r="N530" s="245"/>
      <c r="O530" s="245"/>
      <c r="P530" s="521"/>
      <c r="Q530" s="517"/>
      <c r="R530" s="517"/>
      <c r="S530" s="524"/>
    </row>
    <row r="531" spans="1:19" s="44" customFormat="1" ht="14.25" customHeight="1">
      <c r="A531" s="87"/>
      <c r="B531" s="35" t="s">
        <v>685</v>
      </c>
      <c r="C531" s="30" t="s">
        <v>902</v>
      </c>
      <c r="D531" s="174">
        <v>52300</v>
      </c>
      <c r="E531" s="245">
        <v>38760.84</v>
      </c>
      <c r="F531" s="324">
        <f t="shared" si="124"/>
        <v>0.7411250478011472</v>
      </c>
      <c r="G531" s="334">
        <f t="shared" si="132"/>
        <v>0.0018274344649232895</v>
      </c>
      <c r="H531" s="245">
        <f t="shared" si="126"/>
        <v>38760.84</v>
      </c>
      <c r="I531" s="239"/>
      <c r="J531" s="239">
        <f>H531</f>
        <v>38760.84</v>
      </c>
      <c r="K531" s="242"/>
      <c r="L531" s="242"/>
      <c r="M531" s="242"/>
      <c r="N531" s="245"/>
      <c r="O531" s="245"/>
      <c r="P531" s="521"/>
      <c r="Q531" s="517"/>
      <c r="R531" s="517"/>
      <c r="S531" s="524"/>
    </row>
    <row r="532" spans="1:19" s="44" customFormat="1" ht="14.25" customHeight="1">
      <c r="A532" s="87"/>
      <c r="B532" s="35" t="s">
        <v>960</v>
      </c>
      <c r="C532" s="30" t="s">
        <v>902</v>
      </c>
      <c r="D532" s="174">
        <v>935</v>
      </c>
      <c r="E532" s="245">
        <v>0</v>
      </c>
      <c r="F532" s="324">
        <f t="shared" si="124"/>
        <v>0</v>
      </c>
      <c r="G532" s="334">
        <f t="shared" si="132"/>
        <v>0</v>
      </c>
      <c r="H532" s="245">
        <f t="shared" si="126"/>
        <v>0</v>
      </c>
      <c r="I532" s="239"/>
      <c r="J532" s="239"/>
      <c r="K532" s="242"/>
      <c r="L532" s="242"/>
      <c r="M532" s="242">
        <f>H532</f>
        <v>0</v>
      </c>
      <c r="N532" s="245"/>
      <c r="O532" s="245"/>
      <c r="P532" s="521"/>
      <c r="Q532" s="517"/>
      <c r="R532" s="517"/>
      <c r="S532" s="524"/>
    </row>
    <row r="533" spans="1:19" s="44" customFormat="1" ht="14.25" customHeight="1">
      <c r="A533" s="87"/>
      <c r="B533" s="35" t="s">
        <v>27</v>
      </c>
      <c r="C533" s="30" t="s">
        <v>902</v>
      </c>
      <c r="D533" s="174">
        <v>165</v>
      </c>
      <c r="E533" s="245">
        <v>0</v>
      </c>
      <c r="F533" s="324">
        <f t="shared" si="124"/>
        <v>0</v>
      </c>
      <c r="G533" s="334">
        <f t="shared" si="132"/>
        <v>0</v>
      </c>
      <c r="H533" s="245">
        <f t="shared" si="126"/>
        <v>0</v>
      </c>
      <c r="I533" s="239"/>
      <c r="J533" s="239"/>
      <c r="K533" s="242"/>
      <c r="L533" s="242"/>
      <c r="M533" s="242">
        <f>H533</f>
        <v>0</v>
      </c>
      <c r="N533" s="245"/>
      <c r="O533" s="245"/>
      <c r="P533" s="521"/>
      <c r="Q533" s="517"/>
      <c r="R533" s="517"/>
      <c r="S533" s="524"/>
    </row>
    <row r="534" spans="1:19" s="44" customFormat="1" ht="13.5" customHeight="1">
      <c r="A534" s="87"/>
      <c r="B534" s="35" t="s">
        <v>687</v>
      </c>
      <c r="C534" s="30" t="s">
        <v>867</v>
      </c>
      <c r="D534" s="174">
        <v>23000</v>
      </c>
      <c r="E534" s="245">
        <v>9301.15</v>
      </c>
      <c r="F534" s="324">
        <f t="shared" si="124"/>
        <v>0.4043978260869565</v>
      </c>
      <c r="G534" s="334">
        <f t="shared" si="132"/>
        <v>0.00043851583385244635</v>
      </c>
      <c r="H534" s="245">
        <f t="shared" si="126"/>
        <v>9301.15</v>
      </c>
      <c r="I534" s="239"/>
      <c r="J534" s="239">
        <f>H534</f>
        <v>9301.15</v>
      </c>
      <c r="K534" s="242"/>
      <c r="L534" s="242"/>
      <c r="M534" s="242"/>
      <c r="N534" s="245"/>
      <c r="O534" s="245"/>
      <c r="P534" s="521"/>
      <c r="Q534" s="517"/>
      <c r="R534" s="517"/>
      <c r="S534" s="524"/>
    </row>
    <row r="535" spans="1:19" s="44" customFormat="1" ht="13.5" customHeight="1">
      <c r="A535" s="87"/>
      <c r="B535" s="35" t="s">
        <v>688</v>
      </c>
      <c r="C535" s="31" t="s">
        <v>868</v>
      </c>
      <c r="D535" s="174">
        <v>3000</v>
      </c>
      <c r="E535" s="245">
        <v>2186.26</v>
      </c>
      <c r="F535" s="324">
        <f t="shared" si="124"/>
        <v>0.7287533333333334</v>
      </c>
      <c r="G535" s="334">
        <f t="shared" si="132"/>
        <v>0.00010307431090975303</v>
      </c>
      <c r="H535" s="245">
        <f t="shared" si="126"/>
        <v>2186.26</v>
      </c>
      <c r="I535" s="239"/>
      <c r="J535" s="239">
        <f>H535</f>
        <v>2186.26</v>
      </c>
      <c r="K535" s="242"/>
      <c r="L535" s="242"/>
      <c r="M535" s="242"/>
      <c r="N535" s="245"/>
      <c r="O535" s="245"/>
      <c r="P535" s="521"/>
      <c r="Q535" s="517"/>
      <c r="R535" s="517"/>
      <c r="S535" s="524"/>
    </row>
    <row r="536" spans="1:19" s="44" customFormat="1" ht="13.5" customHeight="1">
      <c r="A536" s="87"/>
      <c r="B536" s="35" t="s">
        <v>855</v>
      </c>
      <c r="C536" s="31" t="s">
        <v>856</v>
      </c>
      <c r="D536" s="174">
        <v>1400</v>
      </c>
      <c r="E536" s="245">
        <v>0</v>
      </c>
      <c r="F536" s="324">
        <f t="shared" si="124"/>
        <v>0</v>
      </c>
      <c r="G536" s="334">
        <f t="shared" si="132"/>
        <v>0</v>
      </c>
      <c r="H536" s="245">
        <f t="shared" si="126"/>
        <v>0</v>
      </c>
      <c r="I536" s="239"/>
      <c r="J536" s="239">
        <f>H536</f>
        <v>0</v>
      </c>
      <c r="K536" s="242"/>
      <c r="L536" s="242"/>
      <c r="M536" s="242"/>
      <c r="N536" s="245"/>
      <c r="O536" s="245"/>
      <c r="P536" s="521"/>
      <c r="Q536" s="517"/>
      <c r="R536" s="517"/>
      <c r="S536" s="524"/>
    </row>
    <row r="537" spans="1:19" s="44" customFormat="1" ht="13.5" customHeight="1">
      <c r="A537" s="87"/>
      <c r="B537" s="35" t="s">
        <v>586</v>
      </c>
      <c r="C537" s="31" t="s">
        <v>856</v>
      </c>
      <c r="D537" s="174">
        <v>1011</v>
      </c>
      <c r="E537" s="245">
        <v>1011.5</v>
      </c>
      <c r="F537" s="324">
        <f t="shared" si="124"/>
        <v>1.000494559841741</v>
      </c>
      <c r="G537" s="334">
        <f t="shared" si="132"/>
        <v>4.76885939848029E-05</v>
      </c>
      <c r="H537" s="245">
        <f t="shared" si="126"/>
        <v>1011.5</v>
      </c>
      <c r="I537" s="239"/>
      <c r="J537" s="239"/>
      <c r="K537" s="242"/>
      <c r="L537" s="242"/>
      <c r="M537" s="242">
        <f>H537</f>
        <v>1011.5</v>
      </c>
      <c r="N537" s="245"/>
      <c r="O537" s="245"/>
      <c r="P537" s="521"/>
      <c r="Q537" s="517"/>
      <c r="R537" s="517"/>
      <c r="S537" s="524"/>
    </row>
    <row r="538" spans="1:19" s="44" customFormat="1" ht="13.5" customHeight="1">
      <c r="A538" s="87"/>
      <c r="B538" s="35" t="s">
        <v>236</v>
      </c>
      <c r="C538" s="31" t="s">
        <v>856</v>
      </c>
      <c r="D538" s="174">
        <v>179</v>
      </c>
      <c r="E538" s="245">
        <v>178.5</v>
      </c>
      <c r="F538" s="324">
        <f t="shared" si="124"/>
        <v>0.9972067039106145</v>
      </c>
      <c r="G538" s="334">
        <f aca="true" t="shared" si="134" ref="G538:G555">E538/$E$672</f>
        <v>8.415634232612277E-06</v>
      </c>
      <c r="H538" s="245">
        <f t="shared" si="126"/>
        <v>178.5</v>
      </c>
      <c r="I538" s="239"/>
      <c r="J538" s="239"/>
      <c r="K538" s="242"/>
      <c r="L538" s="242"/>
      <c r="M538" s="242">
        <f>H538</f>
        <v>178.5</v>
      </c>
      <c r="N538" s="245"/>
      <c r="O538" s="245"/>
      <c r="P538" s="521"/>
      <c r="Q538" s="517"/>
      <c r="R538" s="517"/>
      <c r="S538" s="524"/>
    </row>
    <row r="539" spans="1:19" s="44" customFormat="1" ht="15" customHeight="1">
      <c r="A539" s="87"/>
      <c r="B539" s="35" t="s">
        <v>690</v>
      </c>
      <c r="C539" s="30" t="s">
        <v>869</v>
      </c>
      <c r="D539" s="174">
        <v>24100</v>
      </c>
      <c r="E539" s="245">
        <v>14189.24</v>
      </c>
      <c r="F539" s="324">
        <f t="shared" si="124"/>
        <v>0.5887651452282158</v>
      </c>
      <c r="G539" s="334">
        <f t="shared" si="134"/>
        <v>0.0006689717304131732</v>
      </c>
      <c r="H539" s="245">
        <f t="shared" si="126"/>
        <v>14189.24</v>
      </c>
      <c r="I539" s="239"/>
      <c r="J539" s="239">
        <f>H539</f>
        <v>14189.24</v>
      </c>
      <c r="K539" s="242"/>
      <c r="L539" s="242"/>
      <c r="M539" s="242"/>
      <c r="N539" s="245"/>
      <c r="O539" s="245"/>
      <c r="P539" s="521"/>
      <c r="Q539" s="517"/>
      <c r="R539" s="517"/>
      <c r="S539" s="524"/>
    </row>
    <row r="540" spans="1:19" s="44" customFormat="1" ht="15" customHeight="1">
      <c r="A540" s="87"/>
      <c r="B540" s="35" t="s">
        <v>961</v>
      </c>
      <c r="C540" s="30" t="s">
        <v>869</v>
      </c>
      <c r="D540" s="174">
        <v>95936</v>
      </c>
      <c r="E540" s="245">
        <v>80969.57</v>
      </c>
      <c r="F540" s="324">
        <f t="shared" si="124"/>
        <v>0.8439956846230822</v>
      </c>
      <c r="G540" s="334">
        <f t="shared" si="134"/>
        <v>0.0038174245663411543</v>
      </c>
      <c r="H540" s="245">
        <f t="shared" si="126"/>
        <v>80969.57</v>
      </c>
      <c r="I540" s="239"/>
      <c r="J540" s="239"/>
      <c r="K540" s="242"/>
      <c r="L540" s="242"/>
      <c r="M540" s="242">
        <f>H540</f>
        <v>80969.57</v>
      </c>
      <c r="N540" s="245"/>
      <c r="O540" s="245"/>
      <c r="P540" s="521"/>
      <c r="Q540" s="517"/>
      <c r="R540" s="517"/>
      <c r="S540" s="524"/>
    </row>
    <row r="541" spans="1:19" s="44" customFormat="1" ht="15" customHeight="1">
      <c r="A541" s="87"/>
      <c r="B541" s="35" t="s">
        <v>221</v>
      </c>
      <c r="C541" s="30" t="s">
        <v>869</v>
      </c>
      <c r="D541" s="174">
        <v>16929</v>
      </c>
      <c r="E541" s="245">
        <v>14288.73</v>
      </c>
      <c r="F541" s="324">
        <f t="shared" si="124"/>
        <v>0.8440386319333687</v>
      </c>
      <c r="G541" s="334">
        <f t="shared" si="134"/>
        <v>0.0006736623267706107</v>
      </c>
      <c r="H541" s="245">
        <f t="shared" si="126"/>
        <v>14288.73</v>
      </c>
      <c r="I541" s="239"/>
      <c r="J541" s="239"/>
      <c r="K541" s="242"/>
      <c r="L541" s="242"/>
      <c r="M541" s="242">
        <f>H541</f>
        <v>14288.73</v>
      </c>
      <c r="N541" s="245"/>
      <c r="O541" s="245"/>
      <c r="P541" s="521"/>
      <c r="Q541" s="517"/>
      <c r="R541" s="517"/>
      <c r="S541" s="524"/>
    </row>
    <row r="542" spans="1:19" s="44" customFormat="1" ht="15" customHeight="1">
      <c r="A542" s="87"/>
      <c r="B542" s="35" t="s">
        <v>587</v>
      </c>
      <c r="C542" s="30" t="s">
        <v>369</v>
      </c>
      <c r="D542" s="174">
        <v>3060</v>
      </c>
      <c r="E542" s="245">
        <v>1530</v>
      </c>
      <c r="F542" s="324">
        <f t="shared" si="124"/>
        <v>0.5</v>
      </c>
      <c r="G542" s="334">
        <f t="shared" si="134"/>
        <v>7.213400770810523E-05</v>
      </c>
      <c r="H542" s="245">
        <f t="shared" si="126"/>
        <v>1530</v>
      </c>
      <c r="I542" s="239"/>
      <c r="J542" s="239"/>
      <c r="K542" s="242"/>
      <c r="L542" s="242"/>
      <c r="M542" s="242">
        <f>H542</f>
        <v>1530</v>
      </c>
      <c r="N542" s="245"/>
      <c r="O542" s="245"/>
      <c r="P542" s="521"/>
      <c r="Q542" s="517"/>
      <c r="R542" s="517"/>
      <c r="S542" s="524"/>
    </row>
    <row r="543" spans="1:19" s="44" customFormat="1" ht="15" customHeight="1">
      <c r="A543" s="87"/>
      <c r="B543" s="35" t="s">
        <v>588</v>
      </c>
      <c r="C543" s="30" t="s">
        <v>369</v>
      </c>
      <c r="D543" s="174">
        <v>540</v>
      </c>
      <c r="E543" s="245">
        <v>270</v>
      </c>
      <c r="F543" s="324">
        <f t="shared" si="124"/>
        <v>0.5</v>
      </c>
      <c r="G543" s="334">
        <f t="shared" si="134"/>
        <v>1.2729530772018569E-05</v>
      </c>
      <c r="H543" s="245">
        <f t="shared" si="126"/>
        <v>270</v>
      </c>
      <c r="I543" s="239"/>
      <c r="J543" s="239"/>
      <c r="K543" s="242"/>
      <c r="L543" s="242"/>
      <c r="M543" s="242">
        <f>H543</f>
        <v>270</v>
      </c>
      <c r="N543" s="245"/>
      <c r="O543" s="245"/>
      <c r="P543" s="521"/>
      <c r="Q543" s="517"/>
      <c r="R543" s="517"/>
      <c r="S543" s="524"/>
    </row>
    <row r="544" spans="1:19" s="44" customFormat="1" ht="21.75" customHeight="1">
      <c r="A544" s="87"/>
      <c r="B544" s="35" t="s">
        <v>1009</v>
      </c>
      <c r="C544" s="30" t="s">
        <v>1011</v>
      </c>
      <c r="D544" s="174">
        <v>1200</v>
      </c>
      <c r="E544" s="245">
        <v>371.12</v>
      </c>
      <c r="F544" s="324">
        <f t="shared" si="124"/>
        <v>0.3092666666666667</v>
      </c>
      <c r="G544" s="334">
        <f t="shared" si="134"/>
        <v>1.7496975778190856E-05</v>
      </c>
      <c r="H544" s="245">
        <f t="shared" si="126"/>
        <v>371.12</v>
      </c>
      <c r="I544" s="239"/>
      <c r="J544" s="239">
        <f>H544</f>
        <v>371.12</v>
      </c>
      <c r="K544" s="242"/>
      <c r="L544" s="242"/>
      <c r="M544" s="242"/>
      <c r="N544" s="245"/>
      <c r="O544" s="245"/>
      <c r="P544" s="521"/>
      <c r="Q544" s="517"/>
      <c r="R544" s="517"/>
      <c r="S544" s="524"/>
    </row>
    <row r="545" spans="1:19" s="44" customFormat="1" ht="21" customHeight="1">
      <c r="A545" s="87"/>
      <c r="B545" s="35" t="s">
        <v>1002</v>
      </c>
      <c r="C545" s="30" t="s">
        <v>1006</v>
      </c>
      <c r="D545" s="174">
        <v>2900</v>
      </c>
      <c r="E545" s="245">
        <v>1085.13</v>
      </c>
      <c r="F545" s="324">
        <f t="shared" si="124"/>
        <v>0.37418275862068967</v>
      </c>
      <c r="G545" s="334">
        <f t="shared" si="134"/>
        <v>5.115998417274263E-05</v>
      </c>
      <c r="H545" s="245">
        <f t="shared" si="126"/>
        <v>1085.13</v>
      </c>
      <c r="I545" s="239"/>
      <c r="J545" s="239">
        <f aca="true" t="shared" si="135" ref="J545:J550">H545</f>
        <v>1085.13</v>
      </c>
      <c r="K545" s="242"/>
      <c r="L545" s="242"/>
      <c r="M545" s="242"/>
      <c r="N545" s="245"/>
      <c r="O545" s="245"/>
      <c r="P545" s="521"/>
      <c r="Q545" s="517"/>
      <c r="R545" s="517"/>
      <c r="S545" s="524"/>
    </row>
    <row r="546" spans="1:19" s="44" customFormat="1" ht="14.25" customHeight="1">
      <c r="A546" s="87"/>
      <c r="B546" s="35" t="s">
        <v>692</v>
      </c>
      <c r="C546" s="30" t="s">
        <v>693</v>
      </c>
      <c r="D546" s="174">
        <v>2000</v>
      </c>
      <c r="E546" s="245">
        <v>442.5</v>
      </c>
      <c r="F546" s="324">
        <f t="shared" si="124"/>
        <v>0.22125</v>
      </c>
      <c r="G546" s="334">
        <f t="shared" si="134"/>
        <v>2.0862286543030434E-05</v>
      </c>
      <c r="H546" s="245">
        <f t="shared" si="126"/>
        <v>442.5</v>
      </c>
      <c r="I546" s="239"/>
      <c r="J546" s="239">
        <f t="shared" si="135"/>
        <v>442.5</v>
      </c>
      <c r="K546" s="242"/>
      <c r="L546" s="242"/>
      <c r="M546" s="242"/>
      <c r="N546" s="245"/>
      <c r="O546" s="245"/>
      <c r="P546" s="521"/>
      <c r="Q546" s="517"/>
      <c r="R546" s="517"/>
      <c r="S546" s="524"/>
    </row>
    <row r="547" spans="1:19" s="44" customFormat="1" ht="14.25" customHeight="1">
      <c r="A547" s="87"/>
      <c r="B547" s="35" t="s">
        <v>696</v>
      </c>
      <c r="C547" s="30" t="s">
        <v>697</v>
      </c>
      <c r="D547" s="174">
        <v>38340</v>
      </c>
      <c r="E547" s="245">
        <v>28755</v>
      </c>
      <c r="F547" s="324">
        <f t="shared" si="124"/>
        <v>0.75</v>
      </c>
      <c r="G547" s="334">
        <f t="shared" si="134"/>
        <v>0.0013556950272199777</v>
      </c>
      <c r="H547" s="245">
        <f t="shared" si="126"/>
        <v>28755</v>
      </c>
      <c r="I547" s="239"/>
      <c r="J547" s="239">
        <f t="shared" si="135"/>
        <v>28755</v>
      </c>
      <c r="K547" s="242"/>
      <c r="L547" s="242"/>
      <c r="M547" s="242"/>
      <c r="N547" s="245"/>
      <c r="O547" s="245"/>
      <c r="P547" s="521"/>
      <c r="Q547" s="517"/>
      <c r="R547" s="517"/>
      <c r="S547" s="524"/>
    </row>
    <row r="548" spans="1:19" s="44" customFormat="1" ht="15.75" customHeight="1">
      <c r="A548" s="87"/>
      <c r="B548" s="35" t="s">
        <v>748</v>
      </c>
      <c r="C548" s="30" t="s">
        <v>749</v>
      </c>
      <c r="D548" s="174">
        <v>3600</v>
      </c>
      <c r="E548" s="245">
        <v>2868</v>
      </c>
      <c r="F548" s="324">
        <f t="shared" si="124"/>
        <v>0.7966666666666666</v>
      </c>
      <c r="G548" s="334">
        <f t="shared" si="134"/>
        <v>0.00013521590464499726</v>
      </c>
      <c r="H548" s="245">
        <f t="shared" si="126"/>
        <v>2868</v>
      </c>
      <c r="I548" s="239"/>
      <c r="J548" s="239">
        <f t="shared" si="135"/>
        <v>2868</v>
      </c>
      <c r="K548" s="242"/>
      <c r="L548" s="242"/>
      <c r="M548" s="242"/>
      <c r="N548" s="245"/>
      <c r="O548" s="245"/>
      <c r="P548" s="521"/>
      <c r="Q548" s="517"/>
      <c r="R548" s="517"/>
      <c r="S548" s="524"/>
    </row>
    <row r="549" spans="1:19" s="44" customFormat="1" ht="15.75" customHeight="1">
      <c r="A549" s="87"/>
      <c r="B549" s="35" t="s">
        <v>872</v>
      </c>
      <c r="C549" s="31" t="s">
        <v>873</v>
      </c>
      <c r="D549" s="174">
        <v>3300</v>
      </c>
      <c r="E549" s="245">
        <v>2264.28</v>
      </c>
      <c r="F549" s="324">
        <f t="shared" si="124"/>
        <v>0.6861454545454546</v>
      </c>
      <c r="G549" s="334">
        <f t="shared" si="134"/>
        <v>0.00010675267383876373</v>
      </c>
      <c r="H549" s="245">
        <f t="shared" si="126"/>
        <v>2264.28</v>
      </c>
      <c r="I549" s="239"/>
      <c r="J549" s="239">
        <f t="shared" si="135"/>
        <v>2264.28</v>
      </c>
      <c r="K549" s="242"/>
      <c r="L549" s="242"/>
      <c r="M549" s="242"/>
      <c r="N549" s="245"/>
      <c r="O549" s="245"/>
      <c r="P549" s="521"/>
      <c r="Q549" s="517"/>
      <c r="R549" s="517"/>
      <c r="S549" s="524"/>
    </row>
    <row r="550" spans="1:19" s="44" customFormat="1" ht="15.75" customHeight="1">
      <c r="A550" s="87"/>
      <c r="B550" s="35" t="s">
        <v>1003</v>
      </c>
      <c r="C550" s="31" t="s">
        <v>607</v>
      </c>
      <c r="D550" s="174">
        <v>3500</v>
      </c>
      <c r="E550" s="245">
        <v>859</v>
      </c>
      <c r="F550" s="324">
        <f t="shared" si="124"/>
        <v>0.24542857142857144</v>
      </c>
      <c r="G550" s="334">
        <f t="shared" si="134"/>
        <v>4.0498766419125746E-05</v>
      </c>
      <c r="H550" s="245">
        <f t="shared" si="126"/>
        <v>859</v>
      </c>
      <c r="I550" s="239"/>
      <c r="J550" s="239">
        <f t="shared" si="135"/>
        <v>859</v>
      </c>
      <c r="K550" s="242"/>
      <c r="L550" s="242"/>
      <c r="M550" s="242"/>
      <c r="N550" s="245"/>
      <c r="O550" s="245"/>
      <c r="P550" s="521"/>
      <c r="Q550" s="517"/>
      <c r="R550" s="517"/>
      <c r="S550" s="524"/>
    </row>
    <row r="551" spans="1:19" s="44" customFormat="1" ht="15.75" customHeight="1">
      <c r="A551" s="87"/>
      <c r="B551" s="35" t="s">
        <v>238</v>
      </c>
      <c r="C551" s="31" t="s">
        <v>1007</v>
      </c>
      <c r="D551" s="174">
        <v>265</v>
      </c>
      <c r="E551" s="245">
        <v>0</v>
      </c>
      <c r="F551" s="324">
        <f t="shared" si="124"/>
        <v>0</v>
      </c>
      <c r="G551" s="334">
        <f t="shared" si="134"/>
        <v>0</v>
      </c>
      <c r="H551" s="245">
        <f t="shared" si="126"/>
        <v>0</v>
      </c>
      <c r="I551" s="239"/>
      <c r="J551" s="239"/>
      <c r="K551" s="242"/>
      <c r="L551" s="242"/>
      <c r="M551" s="242">
        <f>H551</f>
        <v>0</v>
      </c>
      <c r="N551" s="245"/>
      <c r="O551" s="245"/>
      <c r="P551" s="521"/>
      <c r="Q551" s="517"/>
      <c r="R551" s="517"/>
      <c r="S551" s="524"/>
    </row>
    <row r="552" spans="1:19" s="44" customFormat="1" ht="15.75" customHeight="1">
      <c r="A552" s="87"/>
      <c r="B552" s="35" t="s">
        <v>223</v>
      </c>
      <c r="C552" s="31" t="s">
        <v>1007</v>
      </c>
      <c r="D552" s="174">
        <v>47</v>
      </c>
      <c r="E552" s="245">
        <v>0</v>
      </c>
      <c r="F552" s="324">
        <f t="shared" si="124"/>
        <v>0</v>
      </c>
      <c r="G552" s="334">
        <f t="shared" si="134"/>
        <v>0</v>
      </c>
      <c r="H552" s="245">
        <f t="shared" si="126"/>
        <v>0</v>
      </c>
      <c r="I552" s="239"/>
      <c r="J552" s="239"/>
      <c r="K552" s="242"/>
      <c r="L552" s="242"/>
      <c r="M552" s="242">
        <f>H552</f>
        <v>0</v>
      </c>
      <c r="N552" s="245"/>
      <c r="O552" s="245"/>
      <c r="P552" s="521"/>
      <c r="Q552" s="517"/>
      <c r="R552" s="517"/>
      <c r="S552" s="524"/>
    </row>
    <row r="553" spans="1:19" s="44" customFormat="1" ht="15.75" customHeight="1">
      <c r="A553" s="87"/>
      <c r="B553" s="35" t="s">
        <v>239</v>
      </c>
      <c r="C553" s="31" t="s">
        <v>532</v>
      </c>
      <c r="D553" s="174">
        <v>1360</v>
      </c>
      <c r="E553" s="245">
        <v>0</v>
      </c>
      <c r="F553" s="324">
        <f t="shared" si="124"/>
        <v>0</v>
      </c>
      <c r="G553" s="334">
        <f t="shared" si="134"/>
        <v>0</v>
      </c>
      <c r="H553" s="245">
        <f t="shared" si="126"/>
        <v>0</v>
      </c>
      <c r="I553" s="239"/>
      <c r="J553" s="239"/>
      <c r="K553" s="242"/>
      <c r="L553" s="242"/>
      <c r="M553" s="242">
        <f>H553</f>
        <v>0</v>
      </c>
      <c r="N553" s="245"/>
      <c r="O553" s="245"/>
      <c r="P553" s="521"/>
      <c r="Q553" s="517"/>
      <c r="R553" s="517"/>
      <c r="S553" s="524"/>
    </row>
    <row r="554" spans="1:19" s="44" customFormat="1" ht="15.75" customHeight="1">
      <c r="A554" s="87"/>
      <c r="B554" s="35" t="s">
        <v>233</v>
      </c>
      <c r="C554" s="31" t="s">
        <v>532</v>
      </c>
      <c r="D554" s="174">
        <v>240</v>
      </c>
      <c r="E554" s="245">
        <v>0</v>
      </c>
      <c r="F554" s="324">
        <f t="shared" si="124"/>
        <v>0</v>
      </c>
      <c r="G554" s="334">
        <f t="shared" si="134"/>
        <v>0</v>
      </c>
      <c r="H554" s="245">
        <f t="shared" si="126"/>
        <v>0</v>
      </c>
      <c r="I554" s="239"/>
      <c r="J554" s="239"/>
      <c r="K554" s="242"/>
      <c r="L554" s="242"/>
      <c r="M554" s="242">
        <f>H554</f>
        <v>0</v>
      </c>
      <c r="N554" s="245"/>
      <c r="O554" s="245"/>
      <c r="P554" s="521"/>
      <c r="Q554" s="517"/>
      <c r="R554" s="517"/>
      <c r="S554" s="524"/>
    </row>
    <row r="555" spans="1:19" s="44" customFormat="1" ht="15.75" customHeight="1">
      <c r="A555" s="87"/>
      <c r="B555" s="35" t="s">
        <v>750</v>
      </c>
      <c r="C555" s="31" t="s">
        <v>49</v>
      </c>
      <c r="D555" s="174">
        <v>11750</v>
      </c>
      <c r="E555" s="245">
        <v>11750</v>
      </c>
      <c r="F555" s="324">
        <f t="shared" si="124"/>
        <v>1</v>
      </c>
      <c r="G555" s="334">
        <f t="shared" si="134"/>
        <v>0.0005539703206341414</v>
      </c>
      <c r="H555" s="245"/>
      <c r="I555" s="239"/>
      <c r="J555" s="239"/>
      <c r="K555" s="242"/>
      <c r="L555" s="242"/>
      <c r="M555" s="242"/>
      <c r="N555" s="245"/>
      <c r="O555" s="245"/>
      <c r="P555" s="243">
        <f>E555</f>
        <v>11750</v>
      </c>
      <c r="Q555" s="517"/>
      <c r="R555" s="249">
        <f>P555</f>
        <v>11750</v>
      </c>
      <c r="S555" s="531"/>
    </row>
    <row r="556" spans="1:19" s="44" customFormat="1" ht="15.75" customHeight="1">
      <c r="A556" s="366" t="s">
        <v>959</v>
      </c>
      <c r="B556" s="401"/>
      <c r="C556" s="369" t="s">
        <v>851</v>
      </c>
      <c r="D556" s="402">
        <f>SUM(D557:D584)</f>
        <v>1328107</v>
      </c>
      <c r="E556" s="403">
        <f>SUM(E557:E584)</f>
        <v>451901.92000000004</v>
      </c>
      <c r="F556" s="353">
        <f t="shared" si="124"/>
        <v>0.3402601748202517</v>
      </c>
      <c r="G556" s="353">
        <f aca="true" t="shared" si="136" ref="G556:G584">E556/$E$672</f>
        <v>0.02130555332064546</v>
      </c>
      <c r="H556" s="403">
        <f aca="true" t="shared" si="137" ref="H556:N556">SUM(H557:H584)</f>
        <v>451901.92000000004</v>
      </c>
      <c r="I556" s="403">
        <f t="shared" si="137"/>
        <v>0</v>
      </c>
      <c r="J556" s="403">
        <f t="shared" si="137"/>
        <v>0</v>
      </c>
      <c r="K556" s="403">
        <f t="shared" si="137"/>
        <v>0</v>
      </c>
      <c r="L556" s="403">
        <f t="shared" si="137"/>
        <v>0</v>
      </c>
      <c r="M556" s="403">
        <f t="shared" si="137"/>
        <v>451901.92000000004</v>
      </c>
      <c r="N556" s="403">
        <f t="shared" si="137"/>
        <v>0</v>
      </c>
      <c r="O556" s="403">
        <f>SUM(O557:O584)</f>
        <v>0</v>
      </c>
      <c r="P556" s="403">
        <f>SUM(P557:P584)</f>
        <v>0</v>
      </c>
      <c r="Q556" s="403">
        <f>SUM(Q557:Q584)</f>
        <v>0</v>
      </c>
      <c r="R556" s="403">
        <f>SUM(R557:R584)</f>
        <v>0</v>
      </c>
      <c r="S556" s="404">
        <f>SUM(S557:S584)</f>
        <v>0</v>
      </c>
    </row>
    <row r="557" spans="1:19" s="44" customFormat="1" ht="15.75" customHeight="1">
      <c r="A557" s="87"/>
      <c r="B557" s="35" t="s">
        <v>589</v>
      </c>
      <c r="C557" s="30" t="s">
        <v>988</v>
      </c>
      <c r="D557" s="174">
        <v>40026</v>
      </c>
      <c r="E557" s="245">
        <v>0</v>
      </c>
      <c r="F557" s="324">
        <f t="shared" si="124"/>
        <v>0</v>
      </c>
      <c r="G557" s="334">
        <f t="shared" si="136"/>
        <v>0</v>
      </c>
      <c r="H557" s="245">
        <f>E557</f>
        <v>0</v>
      </c>
      <c r="I557" s="239"/>
      <c r="J557" s="239"/>
      <c r="K557" s="242"/>
      <c r="L557" s="242"/>
      <c r="M557" s="242">
        <f>H557</f>
        <v>0</v>
      </c>
      <c r="N557" s="245"/>
      <c r="O557" s="245"/>
      <c r="P557" s="521"/>
      <c r="Q557" s="517"/>
      <c r="R557" s="517"/>
      <c r="S557" s="524"/>
    </row>
    <row r="558" spans="1:19" s="44" customFormat="1" ht="15.75" customHeight="1">
      <c r="A558" s="87"/>
      <c r="B558" s="35" t="s">
        <v>231</v>
      </c>
      <c r="C558" s="30" t="s">
        <v>988</v>
      </c>
      <c r="D558" s="174">
        <v>18176</v>
      </c>
      <c r="E558" s="245">
        <v>1482.3</v>
      </c>
      <c r="F558" s="324">
        <f t="shared" si="124"/>
        <v>0.08155259683098591</v>
      </c>
      <c r="G558" s="334">
        <f t="shared" si="136"/>
        <v>6.988512393838194E-05</v>
      </c>
      <c r="H558" s="245">
        <f>E558</f>
        <v>1482.3</v>
      </c>
      <c r="I558" s="239"/>
      <c r="J558" s="239"/>
      <c r="K558" s="242"/>
      <c r="L558" s="242"/>
      <c r="M558" s="242">
        <f aca="true" t="shared" si="138" ref="M558:M584">H558</f>
        <v>1482.3</v>
      </c>
      <c r="N558" s="245"/>
      <c r="O558" s="245"/>
      <c r="P558" s="521"/>
      <c r="Q558" s="517"/>
      <c r="R558" s="517"/>
      <c r="S558" s="524"/>
    </row>
    <row r="559" spans="1:19" s="44" customFormat="1" ht="21" customHeight="1">
      <c r="A559" s="87"/>
      <c r="B559" s="35" t="s">
        <v>584</v>
      </c>
      <c r="C559" s="30" t="s">
        <v>410</v>
      </c>
      <c r="D559" s="174">
        <v>82164</v>
      </c>
      <c r="E559" s="245">
        <v>27735.96</v>
      </c>
      <c r="F559" s="324">
        <f t="shared" si="124"/>
        <v>0.33756827807799034</v>
      </c>
      <c r="G559" s="334">
        <f t="shared" si="136"/>
        <v>0.0013076509493017635</v>
      </c>
      <c r="H559" s="245">
        <f aca="true" t="shared" si="139" ref="H559:H584">E559</f>
        <v>27735.96</v>
      </c>
      <c r="I559" s="239"/>
      <c r="J559" s="239"/>
      <c r="K559" s="242"/>
      <c r="L559" s="242"/>
      <c r="M559" s="242">
        <f t="shared" si="138"/>
        <v>27735.96</v>
      </c>
      <c r="N559" s="245"/>
      <c r="O559" s="245"/>
      <c r="P559" s="521"/>
      <c r="Q559" s="517"/>
      <c r="R559" s="517"/>
      <c r="S559" s="524"/>
    </row>
    <row r="560" spans="1:19" s="44" customFormat="1" ht="21.75" customHeight="1">
      <c r="A560" s="87"/>
      <c r="B560" s="35" t="s">
        <v>232</v>
      </c>
      <c r="C560" s="30" t="s">
        <v>410</v>
      </c>
      <c r="D560" s="174">
        <v>13093</v>
      </c>
      <c r="E560" s="245">
        <v>3984.81</v>
      </c>
      <c r="F560" s="324">
        <f t="shared" si="124"/>
        <v>0.30434659741846787</v>
      </c>
      <c r="G560" s="334">
        <f t="shared" si="136"/>
        <v>0.00018786948709499006</v>
      </c>
      <c r="H560" s="245">
        <f t="shared" si="139"/>
        <v>3984.81</v>
      </c>
      <c r="I560" s="239"/>
      <c r="J560" s="239"/>
      <c r="K560" s="242"/>
      <c r="L560" s="242"/>
      <c r="M560" s="242">
        <f t="shared" si="138"/>
        <v>3984.81</v>
      </c>
      <c r="N560" s="245"/>
      <c r="O560" s="245"/>
      <c r="P560" s="521"/>
      <c r="Q560" s="517"/>
      <c r="R560" s="517"/>
      <c r="S560" s="524"/>
    </row>
    <row r="561" spans="1:19" s="44" customFormat="1" ht="15.75" customHeight="1">
      <c r="A561" s="87"/>
      <c r="B561" s="35" t="s">
        <v>940</v>
      </c>
      <c r="C561" s="30" t="s">
        <v>849</v>
      </c>
      <c r="D561" s="174">
        <v>55279</v>
      </c>
      <c r="E561" s="245">
        <v>20218.63</v>
      </c>
      <c r="F561" s="324">
        <f t="shared" si="124"/>
        <v>0.3657560737350531</v>
      </c>
      <c r="G561" s="334">
        <f t="shared" si="136"/>
        <v>0.0009532358250113253</v>
      </c>
      <c r="H561" s="245">
        <f t="shared" si="139"/>
        <v>20218.63</v>
      </c>
      <c r="I561" s="239"/>
      <c r="J561" s="239"/>
      <c r="K561" s="242"/>
      <c r="L561" s="242"/>
      <c r="M561" s="242">
        <f t="shared" si="138"/>
        <v>20218.63</v>
      </c>
      <c r="N561" s="245"/>
      <c r="O561" s="245"/>
      <c r="P561" s="521"/>
      <c r="Q561" s="517"/>
      <c r="R561" s="517"/>
      <c r="S561" s="524"/>
    </row>
    <row r="562" spans="1:19" s="44" customFormat="1" ht="15.75" customHeight="1">
      <c r="A562" s="87"/>
      <c r="B562" s="35" t="s">
        <v>216</v>
      </c>
      <c r="C562" s="30" t="s">
        <v>849</v>
      </c>
      <c r="D562" s="174">
        <v>9225</v>
      </c>
      <c r="E562" s="245">
        <v>3428.88</v>
      </c>
      <c r="F562" s="324">
        <f t="shared" si="124"/>
        <v>0.37169430894308947</v>
      </c>
      <c r="G562" s="334">
        <f t="shared" si="136"/>
        <v>0.00016165938323540384</v>
      </c>
      <c r="H562" s="245">
        <f t="shared" si="139"/>
        <v>3428.88</v>
      </c>
      <c r="I562" s="239"/>
      <c r="J562" s="239"/>
      <c r="K562" s="242"/>
      <c r="L562" s="242"/>
      <c r="M562" s="242">
        <f t="shared" si="138"/>
        <v>3428.88</v>
      </c>
      <c r="N562" s="245"/>
      <c r="O562" s="245"/>
      <c r="P562" s="521"/>
      <c r="Q562" s="517"/>
      <c r="R562" s="517"/>
      <c r="S562" s="524"/>
    </row>
    <row r="563" spans="1:19" s="44" customFormat="1" ht="15.75" customHeight="1">
      <c r="A563" s="357"/>
      <c r="B563" s="35" t="s">
        <v>941</v>
      </c>
      <c r="C563" s="30" t="s">
        <v>684</v>
      </c>
      <c r="D563" s="174">
        <v>7807</v>
      </c>
      <c r="E563" s="245">
        <v>3258.86</v>
      </c>
      <c r="F563" s="324">
        <f t="shared" si="124"/>
        <v>0.4174279492762905</v>
      </c>
      <c r="G563" s="334">
        <f t="shared" si="136"/>
        <v>0.00015364355056185348</v>
      </c>
      <c r="H563" s="245">
        <f t="shared" si="139"/>
        <v>3258.86</v>
      </c>
      <c r="I563" s="239"/>
      <c r="J563" s="239"/>
      <c r="K563" s="242"/>
      <c r="L563" s="242"/>
      <c r="M563" s="242">
        <f t="shared" si="138"/>
        <v>3258.86</v>
      </c>
      <c r="N563" s="245"/>
      <c r="O563" s="245"/>
      <c r="P563" s="521"/>
      <c r="Q563" s="517"/>
      <c r="R563" s="517"/>
      <c r="S563" s="524"/>
    </row>
    <row r="564" spans="1:19" s="44" customFormat="1" ht="15.75" customHeight="1">
      <c r="A564" s="357"/>
      <c r="B564" s="35" t="s">
        <v>217</v>
      </c>
      <c r="C564" s="30" t="s">
        <v>684</v>
      </c>
      <c r="D564" s="174">
        <v>1308</v>
      </c>
      <c r="E564" s="245">
        <v>552.82</v>
      </c>
      <c r="F564" s="324">
        <f t="shared" si="124"/>
        <v>0.42264525993883795</v>
      </c>
      <c r="G564" s="334">
        <f t="shared" si="136"/>
        <v>2.6063478523656688E-05</v>
      </c>
      <c r="H564" s="245">
        <f t="shared" si="139"/>
        <v>552.82</v>
      </c>
      <c r="I564" s="239"/>
      <c r="J564" s="239"/>
      <c r="K564" s="242"/>
      <c r="L564" s="242"/>
      <c r="M564" s="242">
        <f t="shared" si="138"/>
        <v>552.82</v>
      </c>
      <c r="N564" s="245"/>
      <c r="O564" s="245"/>
      <c r="P564" s="521"/>
      <c r="Q564" s="517"/>
      <c r="R564" s="517"/>
      <c r="S564" s="524"/>
    </row>
    <row r="565" spans="1:19" s="44" customFormat="1" ht="15.75" customHeight="1">
      <c r="A565" s="87"/>
      <c r="B565" s="35" t="s">
        <v>942</v>
      </c>
      <c r="C565" s="30" t="s">
        <v>367</v>
      </c>
      <c r="D565" s="174">
        <v>281462</v>
      </c>
      <c r="E565" s="245">
        <v>132494.7</v>
      </c>
      <c r="F565" s="324">
        <f t="shared" si="124"/>
        <v>0.47073743524880807</v>
      </c>
      <c r="G565" s="334">
        <f t="shared" si="136"/>
        <v>0.006246649484368033</v>
      </c>
      <c r="H565" s="245">
        <f t="shared" si="139"/>
        <v>132494.7</v>
      </c>
      <c r="I565" s="239"/>
      <c r="J565" s="239"/>
      <c r="K565" s="242"/>
      <c r="L565" s="242"/>
      <c r="M565" s="242">
        <f t="shared" si="138"/>
        <v>132494.7</v>
      </c>
      <c r="N565" s="245"/>
      <c r="O565" s="245"/>
      <c r="P565" s="521"/>
      <c r="Q565" s="517"/>
      <c r="R565" s="517"/>
      <c r="S565" s="524"/>
    </row>
    <row r="566" spans="1:19" s="44" customFormat="1" ht="15.75" customHeight="1">
      <c r="A566" s="87"/>
      <c r="B566" s="35" t="s">
        <v>218</v>
      </c>
      <c r="C566" s="30" t="s">
        <v>367</v>
      </c>
      <c r="D566" s="174">
        <v>46199</v>
      </c>
      <c r="E566" s="245">
        <v>23381.42</v>
      </c>
      <c r="F566" s="324">
        <f t="shared" si="124"/>
        <v>0.5061022965865062</v>
      </c>
      <c r="G566" s="334">
        <f t="shared" si="136"/>
        <v>0.0011023500199388533</v>
      </c>
      <c r="H566" s="245">
        <f t="shared" si="139"/>
        <v>23381.42</v>
      </c>
      <c r="I566" s="239"/>
      <c r="J566" s="239"/>
      <c r="K566" s="242"/>
      <c r="L566" s="242"/>
      <c r="M566" s="242">
        <f t="shared" si="138"/>
        <v>23381.42</v>
      </c>
      <c r="N566" s="245"/>
      <c r="O566" s="245"/>
      <c r="P566" s="521"/>
      <c r="Q566" s="517"/>
      <c r="R566" s="517"/>
      <c r="S566" s="524"/>
    </row>
    <row r="567" spans="1:19" s="44" customFormat="1" ht="15.75" customHeight="1">
      <c r="A567" s="87"/>
      <c r="B567" s="534">
        <v>4217</v>
      </c>
      <c r="C567" s="461" t="s">
        <v>902</v>
      </c>
      <c r="D567" s="174">
        <v>40349</v>
      </c>
      <c r="E567" s="245">
        <v>15028.31</v>
      </c>
      <c r="F567" s="324">
        <f t="shared" si="124"/>
        <v>0.3724580534833577</v>
      </c>
      <c r="G567" s="334">
        <f t="shared" si="136"/>
        <v>0.0007085308688756828</v>
      </c>
      <c r="H567" s="245">
        <f t="shared" si="139"/>
        <v>15028.31</v>
      </c>
      <c r="I567" s="239"/>
      <c r="J567" s="239"/>
      <c r="K567" s="242"/>
      <c r="L567" s="242"/>
      <c r="M567" s="242">
        <f t="shared" si="138"/>
        <v>15028.31</v>
      </c>
      <c r="N567" s="245"/>
      <c r="O567" s="245"/>
      <c r="P567" s="521"/>
      <c r="Q567" s="517"/>
      <c r="R567" s="517"/>
      <c r="S567" s="524"/>
    </row>
    <row r="568" spans="1:19" s="44" customFormat="1" ht="15.75" customHeight="1">
      <c r="A568" s="87"/>
      <c r="B568" s="462">
        <v>4219</v>
      </c>
      <c r="C568" s="461" t="s">
        <v>902</v>
      </c>
      <c r="D568" s="174">
        <v>3631</v>
      </c>
      <c r="E568" s="245">
        <v>2092.75</v>
      </c>
      <c r="F568" s="324">
        <f t="shared" si="124"/>
        <v>0.5763563756540898</v>
      </c>
      <c r="G568" s="334">
        <f t="shared" si="136"/>
        <v>9.86656500857106E-05</v>
      </c>
      <c r="H568" s="245">
        <f t="shared" si="139"/>
        <v>2092.75</v>
      </c>
      <c r="I568" s="239"/>
      <c r="J568" s="239"/>
      <c r="K568" s="242"/>
      <c r="L568" s="242"/>
      <c r="M568" s="242">
        <f t="shared" si="138"/>
        <v>2092.75</v>
      </c>
      <c r="N568" s="245"/>
      <c r="O568" s="245"/>
      <c r="P568" s="521"/>
      <c r="Q568" s="517"/>
      <c r="R568" s="517"/>
      <c r="S568" s="524"/>
    </row>
    <row r="569" spans="1:19" s="44" customFormat="1" ht="15.75" customHeight="1">
      <c r="A569" s="87"/>
      <c r="B569" s="462" t="s">
        <v>586</v>
      </c>
      <c r="C569" s="461" t="s">
        <v>856</v>
      </c>
      <c r="D569" s="174">
        <v>1700</v>
      </c>
      <c r="E569" s="245">
        <v>0</v>
      </c>
      <c r="F569" s="324">
        <f t="shared" si="124"/>
        <v>0</v>
      </c>
      <c r="G569" s="334">
        <f t="shared" si="136"/>
        <v>0</v>
      </c>
      <c r="H569" s="245">
        <f t="shared" si="139"/>
        <v>0</v>
      </c>
      <c r="I569" s="239"/>
      <c r="J569" s="239"/>
      <c r="K569" s="242"/>
      <c r="L569" s="242"/>
      <c r="M569" s="242">
        <f t="shared" si="138"/>
        <v>0</v>
      </c>
      <c r="N569" s="245"/>
      <c r="O569" s="245"/>
      <c r="P569" s="521"/>
      <c r="Q569" s="517"/>
      <c r="R569" s="517"/>
      <c r="S569" s="524"/>
    </row>
    <row r="570" spans="1:19" s="44" customFormat="1" ht="15.75" customHeight="1">
      <c r="A570" s="87"/>
      <c r="B570" s="462" t="s">
        <v>236</v>
      </c>
      <c r="C570" s="461" t="s">
        <v>856</v>
      </c>
      <c r="D570" s="174">
        <v>300</v>
      </c>
      <c r="E570" s="245">
        <v>0</v>
      </c>
      <c r="F570" s="324">
        <f t="shared" si="124"/>
        <v>0</v>
      </c>
      <c r="G570" s="334">
        <f t="shared" si="136"/>
        <v>0</v>
      </c>
      <c r="H570" s="245">
        <f t="shared" si="139"/>
        <v>0</v>
      </c>
      <c r="I570" s="239"/>
      <c r="J570" s="239"/>
      <c r="K570" s="242"/>
      <c r="L570" s="242"/>
      <c r="M570" s="242">
        <f t="shared" si="138"/>
        <v>0</v>
      </c>
      <c r="N570" s="245"/>
      <c r="O570" s="245"/>
      <c r="P570" s="521"/>
      <c r="Q570" s="517"/>
      <c r="R570" s="517"/>
      <c r="S570" s="524"/>
    </row>
    <row r="571" spans="1:19" s="44" customFormat="1" ht="15.75" customHeight="1">
      <c r="A571" s="87"/>
      <c r="B571" s="35" t="s">
        <v>961</v>
      </c>
      <c r="C571" s="30" t="s">
        <v>869</v>
      </c>
      <c r="D571" s="174">
        <v>589501</v>
      </c>
      <c r="E571" s="245">
        <v>173848.56</v>
      </c>
      <c r="F571" s="324">
        <f t="shared" si="124"/>
        <v>0.2949079984597142</v>
      </c>
      <c r="G571" s="334">
        <f t="shared" si="136"/>
        <v>0.008196335534041171</v>
      </c>
      <c r="H571" s="245">
        <f t="shared" si="139"/>
        <v>173848.56</v>
      </c>
      <c r="I571" s="239"/>
      <c r="J571" s="239"/>
      <c r="K571" s="242"/>
      <c r="L571" s="242"/>
      <c r="M571" s="242">
        <f t="shared" si="138"/>
        <v>173848.56</v>
      </c>
      <c r="N571" s="245"/>
      <c r="O571" s="245"/>
      <c r="P571" s="521"/>
      <c r="Q571" s="517"/>
      <c r="R571" s="517"/>
      <c r="S571" s="524"/>
    </row>
    <row r="572" spans="1:19" s="44" customFormat="1" ht="15.75" customHeight="1">
      <c r="A572" s="87"/>
      <c r="B572" s="35" t="s">
        <v>221</v>
      </c>
      <c r="C572" s="30" t="s">
        <v>869</v>
      </c>
      <c r="D572" s="174">
        <v>102166</v>
      </c>
      <c r="E572" s="245">
        <v>30629.84</v>
      </c>
      <c r="F572" s="324">
        <f t="shared" si="124"/>
        <v>0.2998046316778576</v>
      </c>
      <c r="G572" s="334">
        <f t="shared" si="136"/>
        <v>0.001444087003044464</v>
      </c>
      <c r="H572" s="245">
        <f t="shared" si="139"/>
        <v>30629.84</v>
      </c>
      <c r="I572" s="239"/>
      <c r="J572" s="239"/>
      <c r="K572" s="242"/>
      <c r="L572" s="242"/>
      <c r="M572" s="242">
        <f t="shared" si="138"/>
        <v>30629.84</v>
      </c>
      <c r="N572" s="245"/>
      <c r="O572" s="245"/>
      <c r="P572" s="521"/>
      <c r="Q572" s="517"/>
      <c r="R572" s="517"/>
      <c r="S572" s="524"/>
    </row>
    <row r="573" spans="1:19" s="44" customFormat="1" ht="15.75" customHeight="1">
      <c r="A573" s="87"/>
      <c r="B573" s="35" t="s">
        <v>587</v>
      </c>
      <c r="C573" s="30" t="s">
        <v>124</v>
      </c>
      <c r="D573" s="174">
        <v>5100</v>
      </c>
      <c r="E573" s="245">
        <v>2550</v>
      </c>
      <c r="F573" s="324">
        <f t="shared" si="124"/>
        <v>0.5</v>
      </c>
      <c r="G573" s="334">
        <f t="shared" si="136"/>
        <v>0.00012022334618017538</v>
      </c>
      <c r="H573" s="245">
        <f t="shared" si="139"/>
        <v>2550</v>
      </c>
      <c r="I573" s="239"/>
      <c r="J573" s="239"/>
      <c r="K573" s="242"/>
      <c r="L573" s="242"/>
      <c r="M573" s="242">
        <f t="shared" si="138"/>
        <v>2550</v>
      </c>
      <c r="N573" s="245"/>
      <c r="O573" s="245"/>
      <c r="P573" s="521"/>
      <c r="Q573" s="517"/>
      <c r="R573" s="517"/>
      <c r="S573" s="524"/>
    </row>
    <row r="574" spans="1:19" s="44" customFormat="1" ht="15.75" customHeight="1">
      <c r="A574" s="87"/>
      <c r="B574" s="35" t="s">
        <v>588</v>
      </c>
      <c r="C574" s="30" t="s">
        <v>124</v>
      </c>
      <c r="D574" s="174">
        <v>900</v>
      </c>
      <c r="E574" s="245">
        <v>450</v>
      </c>
      <c r="F574" s="324">
        <f t="shared" si="124"/>
        <v>0.5</v>
      </c>
      <c r="G574" s="334">
        <f t="shared" si="136"/>
        <v>2.1215884620030947E-05</v>
      </c>
      <c r="H574" s="245">
        <f t="shared" si="139"/>
        <v>450</v>
      </c>
      <c r="I574" s="239"/>
      <c r="J574" s="239"/>
      <c r="K574" s="242"/>
      <c r="L574" s="242"/>
      <c r="M574" s="242">
        <f t="shared" si="138"/>
        <v>450</v>
      </c>
      <c r="N574" s="245"/>
      <c r="O574" s="245"/>
      <c r="P574" s="521"/>
      <c r="Q574" s="517"/>
      <c r="R574" s="517"/>
      <c r="S574" s="524"/>
    </row>
    <row r="575" spans="1:19" s="44" customFormat="1" ht="21.75" customHeight="1">
      <c r="A575" s="87"/>
      <c r="B575" s="35" t="s">
        <v>591</v>
      </c>
      <c r="C575" s="30" t="s">
        <v>1006</v>
      </c>
      <c r="D575" s="174">
        <v>1326</v>
      </c>
      <c r="E575" s="245">
        <v>537.71</v>
      </c>
      <c r="F575" s="324">
        <f t="shared" si="124"/>
        <v>0.40551282051282056</v>
      </c>
      <c r="G575" s="334">
        <f t="shared" si="136"/>
        <v>2.5351096264526317E-05</v>
      </c>
      <c r="H575" s="245">
        <f t="shared" si="139"/>
        <v>537.71</v>
      </c>
      <c r="I575" s="239"/>
      <c r="J575" s="239"/>
      <c r="K575" s="242"/>
      <c r="L575" s="242"/>
      <c r="M575" s="242">
        <f t="shared" si="138"/>
        <v>537.71</v>
      </c>
      <c r="N575" s="245"/>
      <c r="O575" s="245"/>
      <c r="P575" s="521"/>
      <c r="Q575" s="517"/>
      <c r="R575" s="517"/>
      <c r="S575" s="524"/>
    </row>
    <row r="576" spans="1:19" s="44" customFormat="1" ht="24.75" customHeight="1">
      <c r="A576" s="87"/>
      <c r="B576" s="35" t="s">
        <v>235</v>
      </c>
      <c r="C576" s="30" t="s">
        <v>1006</v>
      </c>
      <c r="D576" s="174">
        <v>234</v>
      </c>
      <c r="E576" s="245">
        <v>94.89</v>
      </c>
      <c r="F576" s="324">
        <f t="shared" si="124"/>
        <v>0.4055128205128205</v>
      </c>
      <c r="G576" s="334">
        <f t="shared" si="136"/>
        <v>4.473722870210526E-06</v>
      </c>
      <c r="H576" s="245">
        <f t="shared" si="139"/>
        <v>94.89</v>
      </c>
      <c r="I576" s="239"/>
      <c r="J576" s="239"/>
      <c r="K576" s="242"/>
      <c r="L576" s="242"/>
      <c r="M576" s="242">
        <f t="shared" si="138"/>
        <v>94.89</v>
      </c>
      <c r="N576" s="245"/>
      <c r="O576" s="245"/>
      <c r="P576" s="521"/>
      <c r="Q576" s="517"/>
      <c r="R576" s="517"/>
      <c r="S576" s="524"/>
    </row>
    <row r="577" spans="1:19" s="44" customFormat="1" ht="21.75" customHeight="1">
      <c r="A577" s="87"/>
      <c r="B577" s="35" t="s">
        <v>592</v>
      </c>
      <c r="C577" s="30" t="s">
        <v>237</v>
      </c>
      <c r="D577" s="174">
        <v>5100</v>
      </c>
      <c r="E577" s="245">
        <v>2550</v>
      </c>
      <c r="F577" s="324">
        <f t="shared" si="124"/>
        <v>0.5</v>
      </c>
      <c r="G577" s="334">
        <f t="shared" si="136"/>
        <v>0.00012022334618017538</v>
      </c>
      <c r="H577" s="245">
        <f t="shared" si="139"/>
        <v>2550</v>
      </c>
      <c r="I577" s="239"/>
      <c r="J577" s="239"/>
      <c r="K577" s="242"/>
      <c r="L577" s="242"/>
      <c r="M577" s="242">
        <f t="shared" si="138"/>
        <v>2550</v>
      </c>
      <c r="N577" s="245"/>
      <c r="O577" s="245"/>
      <c r="P577" s="521"/>
      <c r="Q577" s="517"/>
      <c r="R577" s="517"/>
      <c r="S577" s="524"/>
    </row>
    <row r="578" spans="1:19" s="44" customFormat="1" ht="25.5" customHeight="1">
      <c r="A578" s="87"/>
      <c r="B578" s="35" t="s">
        <v>234</v>
      </c>
      <c r="C578" s="30" t="s">
        <v>237</v>
      </c>
      <c r="D578" s="174">
        <v>900</v>
      </c>
      <c r="E578" s="245">
        <v>450</v>
      </c>
      <c r="F578" s="324">
        <f t="shared" si="124"/>
        <v>0.5</v>
      </c>
      <c r="G578" s="334">
        <f t="shared" si="136"/>
        <v>2.1215884620030947E-05</v>
      </c>
      <c r="H578" s="245">
        <f t="shared" si="139"/>
        <v>450</v>
      </c>
      <c r="I578" s="239"/>
      <c r="J578" s="239"/>
      <c r="K578" s="242"/>
      <c r="L578" s="242"/>
      <c r="M578" s="242">
        <f t="shared" si="138"/>
        <v>450</v>
      </c>
      <c r="N578" s="245"/>
      <c r="O578" s="245"/>
      <c r="P578" s="521"/>
      <c r="Q578" s="517"/>
      <c r="R578" s="517"/>
      <c r="S578" s="524"/>
    </row>
    <row r="579" spans="1:19" s="44" customFormat="1" ht="18.75" customHeight="1">
      <c r="A579" s="87"/>
      <c r="B579" s="35" t="s">
        <v>593</v>
      </c>
      <c r="C579" s="30" t="s">
        <v>693</v>
      </c>
      <c r="D579" s="174">
        <v>408</v>
      </c>
      <c r="E579" s="245">
        <v>272</v>
      </c>
      <c r="F579" s="324">
        <f t="shared" si="124"/>
        <v>0.6666666666666666</v>
      </c>
      <c r="G579" s="334">
        <f t="shared" si="136"/>
        <v>1.282382359255204E-05</v>
      </c>
      <c r="H579" s="245">
        <f t="shared" si="139"/>
        <v>272</v>
      </c>
      <c r="I579" s="239"/>
      <c r="J579" s="239"/>
      <c r="K579" s="242"/>
      <c r="L579" s="242"/>
      <c r="M579" s="242">
        <f t="shared" si="138"/>
        <v>272</v>
      </c>
      <c r="N579" s="245"/>
      <c r="O579" s="245"/>
      <c r="P579" s="521"/>
      <c r="Q579" s="517"/>
      <c r="R579" s="517"/>
      <c r="S579" s="524"/>
    </row>
    <row r="580" spans="1:19" s="44" customFormat="1" ht="20.25" customHeight="1">
      <c r="A580" s="87"/>
      <c r="B580" s="35" t="s">
        <v>594</v>
      </c>
      <c r="C580" s="30" t="s">
        <v>693</v>
      </c>
      <c r="D580" s="174">
        <v>72</v>
      </c>
      <c r="E580" s="245">
        <v>48</v>
      </c>
      <c r="F580" s="324">
        <f t="shared" si="124"/>
        <v>0.6666666666666666</v>
      </c>
      <c r="G580" s="334">
        <f t="shared" si="136"/>
        <v>2.2630276928033013E-06</v>
      </c>
      <c r="H580" s="245">
        <f t="shared" si="139"/>
        <v>48</v>
      </c>
      <c r="I580" s="239"/>
      <c r="J580" s="239"/>
      <c r="K580" s="242"/>
      <c r="L580" s="242"/>
      <c r="M580" s="242">
        <f t="shared" si="138"/>
        <v>48</v>
      </c>
      <c r="N580" s="245"/>
      <c r="O580" s="245"/>
      <c r="P580" s="521"/>
      <c r="Q580" s="517"/>
      <c r="R580" s="517"/>
      <c r="S580" s="524"/>
    </row>
    <row r="581" spans="1:19" s="44" customFormat="1" ht="22.5" customHeight="1">
      <c r="A581" s="87"/>
      <c r="B581" s="35" t="s">
        <v>238</v>
      </c>
      <c r="C581" s="30" t="s">
        <v>1007</v>
      </c>
      <c r="D581" s="174">
        <v>1198</v>
      </c>
      <c r="E581" s="245">
        <v>180.61</v>
      </c>
      <c r="F581" s="324">
        <f t="shared" si="124"/>
        <v>0.15075959933222038</v>
      </c>
      <c r="G581" s="334">
        <f t="shared" si="136"/>
        <v>8.515113158275089E-06</v>
      </c>
      <c r="H581" s="245">
        <f t="shared" si="139"/>
        <v>180.61</v>
      </c>
      <c r="I581" s="239"/>
      <c r="J581" s="239"/>
      <c r="K581" s="242"/>
      <c r="L581" s="242"/>
      <c r="M581" s="242">
        <f t="shared" si="138"/>
        <v>180.61</v>
      </c>
      <c r="N581" s="245"/>
      <c r="O581" s="245"/>
      <c r="P581" s="521"/>
      <c r="Q581" s="517"/>
      <c r="R581" s="517"/>
      <c r="S581" s="524"/>
    </row>
    <row r="582" spans="1:19" s="44" customFormat="1" ht="21.75" customHeight="1">
      <c r="A582" s="87"/>
      <c r="B582" s="35" t="s">
        <v>223</v>
      </c>
      <c r="C582" s="30" t="s">
        <v>1007</v>
      </c>
      <c r="D582" s="174">
        <v>185</v>
      </c>
      <c r="E582" s="245">
        <v>31.89</v>
      </c>
      <c r="F582" s="324">
        <f t="shared" si="124"/>
        <v>0.17237837837837838</v>
      </c>
      <c r="G582" s="334">
        <f t="shared" si="136"/>
        <v>1.5034990234061932E-06</v>
      </c>
      <c r="H582" s="245">
        <f t="shared" si="139"/>
        <v>31.89</v>
      </c>
      <c r="I582" s="239"/>
      <c r="J582" s="239"/>
      <c r="K582" s="242"/>
      <c r="L582" s="242"/>
      <c r="M582" s="242">
        <f t="shared" si="138"/>
        <v>31.89</v>
      </c>
      <c r="N582" s="245"/>
      <c r="O582" s="245"/>
      <c r="P582" s="521"/>
      <c r="Q582" s="517"/>
      <c r="R582" s="517"/>
      <c r="S582" s="524"/>
    </row>
    <row r="583" spans="1:19" s="44" customFormat="1" ht="21.75" customHeight="1">
      <c r="A583" s="87"/>
      <c r="B583" s="35" t="s">
        <v>239</v>
      </c>
      <c r="C583" s="30" t="s">
        <v>532</v>
      </c>
      <c r="D583" s="174">
        <v>17459</v>
      </c>
      <c r="E583" s="245">
        <v>5733.76</v>
      </c>
      <c r="F583" s="324">
        <f t="shared" si="124"/>
        <v>0.328412852969815</v>
      </c>
      <c r="G583" s="334">
        <f t="shared" si="136"/>
        <v>0.000270326201330997</v>
      </c>
      <c r="H583" s="245">
        <f t="shared" si="139"/>
        <v>5733.76</v>
      </c>
      <c r="I583" s="239"/>
      <c r="J583" s="239"/>
      <c r="K583" s="242"/>
      <c r="L583" s="242"/>
      <c r="M583" s="242">
        <f t="shared" si="138"/>
        <v>5733.76</v>
      </c>
      <c r="N583" s="245"/>
      <c r="O583" s="245"/>
      <c r="P583" s="521"/>
      <c r="Q583" s="517"/>
      <c r="R583" s="517"/>
      <c r="S583" s="524"/>
    </row>
    <row r="584" spans="1:19" s="44" customFormat="1" ht="24" customHeight="1">
      <c r="A584" s="87"/>
      <c r="B584" s="35" t="s">
        <v>233</v>
      </c>
      <c r="C584" s="30" t="s">
        <v>532</v>
      </c>
      <c r="D584" s="174">
        <v>2839</v>
      </c>
      <c r="E584" s="245">
        <v>865.22</v>
      </c>
      <c r="F584" s="324">
        <f t="shared" si="124"/>
        <v>0.3047622402254315</v>
      </c>
      <c r="G584" s="334">
        <f t="shared" si="136"/>
        <v>4.079201709098484E-05</v>
      </c>
      <c r="H584" s="245">
        <f t="shared" si="139"/>
        <v>865.22</v>
      </c>
      <c r="I584" s="239"/>
      <c r="J584" s="239"/>
      <c r="K584" s="242"/>
      <c r="L584" s="242"/>
      <c r="M584" s="242">
        <f t="shared" si="138"/>
        <v>865.22</v>
      </c>
      <c r="N584" s="245"/>
      <c r="O584" s="245"/>
      <c r="P584" s="521"/>
      <c r="Q584" s="517"/>
      <c r="R584" s="517"/>
      <c r="S584" s="524"/>
    </row>
    <row r="585" spans="1:19" s="43" customFormat="1" ht="31.5" customHeight="1">
      <c r="A585" s="99" t="s">
        <v>1027</v>
      </c>
      <c r="B585" s="103"/>
      <c r="C585" s="65" t="s">
        <v>1028</v>
      </c>
      <c r="D585" s="119">
        <f>D586+D604+D626+D641+D645+D648+D639</f>
        <v>3051354</v>
      </c>
      <c r="E585" s="238">
        <f>E586+E604+E626+E641+E645+E648+E639</f>
        <v>1505179.85</v>
      </c>
      <c r="F585" s="409">
        <f t="shared" si="124"/>
        <v>0.4932826050336998</v>
      </c>
      <c r="G585" s="409">
        <f aca="true" t="shared" si="140" ref="G585:G617">E585/$E$672</f>
        <v>0.07096382673332331</v>
      </c>
      <c r="H585" s="247">
        <f aca="true" t="shared" si="141" ref="H585:M585">H586+H604+H626+H641+H645+H648+H639</f>
        <v>1381428.85</v>
      </c>
      <c r="I585" s="247">
        <f t="shared" si="141"/>
        <v>1083670.67</v>
      </c>
      <c r="J585" s="247">
        <f t="shared" si="141"/>
        <v>245902.18</v>
      </c>
      <c r="K585" s="247">
        <f t="shared" si="141"/>
        <v>42306</v>
      </c>
      <c r="L585" s="247">
        <f t="shared" si="141"/>
        <v>9550</v>
      </c>
      <c r="M585" s="247">
        <f t="shared" si="141"/>
        <v>0</v>
      </c>
      <c r="N585" s="247">
        <f aca="true" t="shared" si="142" ref="N585:S585">N586+N604+N626+N641+N645+N648+N639</f>
        <v>0</v>
      </c>
      <c r="O585" s="247">
        <f t="shared" si="142"/>
        <v>0</v>
      </c>
      <c r="P585" s="247">
        <f t="shared" si="142"/>
        <v>123751</v>
      </c>
      <c r="Q585" s="247">
        <f t="shared" si="142"/>
        <v>0</v>
      </c>
      <c r="R585" s="247">
        <f t="shared" si="142"/>
        <v>123751</v>
      </c>
      <c r="S585" s="248">
        <f t="shared" si="142"/>
        <v>0</v>
      </c>
    </row>
    <row r="586" spans="1:19" s="44" customFormat="1" ht="24.75" customHeight="1">
      <c r="A586" s="147" t="s">
        <v>1029</v>
      </c>
      <c r="B586" s="106"/>
      <c r="C586" s="67" t="s">
        <v>1030</v>
      </c>
      <c r="D586" s="173">
        <f>SUM(D587:D603)</f>
        <v>1333624</v>
      </c>
      <c r="E586" s="237">
        <f>SUM(E587:E603)</f>
        <v>557251.12</v>
      </c>
      <c r="F586" s="353">
        <f t="shared" si="124"/>
        <v>0.41784724929965267</v>
      </c>
      <c r="G586" s="353">
        <f t="shared" si="140"/>
        <v>0.026272389925117823</v>
      </c>
      <c r="H586" s="240">
        <f t="shared" si="126"/>
        <v>557251.12</v>
      </c>
      <c r="I586" s="240">
        <f aca="true" t="shared" si="143" ref="I586:S586">SUM(I587:I603)</f>
        <v>491211.01</v>
      </c>
      <c r="J586" s="240">
        <f t="shared" si="143"/>
        <v>66040.11</v>
      </c>
      <c r="K586" s="240">
        <f t="shared" si="143"/>
        <v>0</v>
      </c>
      <c r="L586" s="240">
        <f t="shared" si="143"/>
        <v>0</v>
      </c>
      <c r="M586" s="240">
        <f t="shared" si="143"/>
        <v>0</v>
      </c>
      <c r="N586" s="240">
        <f t="shared" si="143"/>
        <v>0</v>
      </c>
      <c r="O586" s="237">
        <f t="shared" si="143"/>
        <v>0</v>
      </c>
      <c r="P586" s="237">
        <f t="shared" si="143"/>
        <v>0</v>
      </c>
      <c r="Q586" s="237">
        <f t="shared" si="143"/>
        <v>0</v>
      </c>
      <c r="R586" s="237">
        <f t="shared" si="143"/>
        <v>0</v>
      </c>
      <c r="S586" s="241">
        <f t="shared" si="143"/>
        <v>0</v>
      </c>
    </row>
    <row r="587" spans="1:19" s="44" customFormat="1" ht="20.25" customHeight="1">
      <c r="A587" s="87"/>
      <c r="B587" s="35" t="s">
        <v>678</v>
      </c>
      <c r="C587" s="30" t="s">
        <v>679</v>
      </c>
      <c r="D587" s="76">
        <v>724837</v>
      </c>
      <c r="E587" s="239">
        <v>357545.88</v>
      </c>
      <c r="F587" s="324">
        <f t="shared" si="124"/>
        <v>0.4932776334541421</v>
      </c>
      <c r="G587" s="334">
        <f t="shared" si="140"/>
        <v>0.01685700474766096</v>
      </c>
      <c r="H587" s="245">
        <f t="shared" si="126"/>
        <v>357545.88</v>
      </c>
      <c r="I587" s="239">
        <f>H587</f>
        <v>357545.88</v>
      </c>
      <c r="J587" s="242"/>
      <c r="K587" s="243"/>
      <c r="L587" s="243"/>
      <c r="M587" s="243"/>
      <c r="N587" s="245"/>
      <c r="O587" s="245"/>
      <c r="P587" s="521"/>
      <c r="Q587" s="517"/>
      <c r="R587" s="517"/>
      <c r="S587" s="524"/>
    </row>
    <row r="588" spans="1:19" s="44" customFormat="1" ht="16.5" customHeight="1">
      <c r="A588" s="87"/>
      <c r="B588" s="35" t="s">
        <v>681</v>
      </c>
      <c r="C588" s="30" t="s">
        <v>682</v>
      </c>
      <c r="D588" s="76">
        <v>59880</v>
      </c>
      <c r="E588" s="239">
        <v>59879.92</v>
      </c>
      <c r="F588" s="324">
        <f t="shared" si="124"/>
        <v>0.999998663994656</v>
      </c>
      <c r="G588" s="334">
        <f t="shared" si="140"/>
        <v>0.002823123275059297</v>
      </c>
      <c r="H588" s="245">
        <f t="shared" si="126"/>
        <v>59879.92</v>
      </c>
      <c r="I588" s="239">
        <f>H588</f>
        <v>59879.92</v>
      </c>
      <c r="J588" s="242"/>
      <c r="K588" s="243"/>
      <c r="L588" s="243"/>
      <c r="M588" s="243"/>
      <c r="N588" s="245"/>
      <c r="O588" s="245"/>
      <c r="P588" s="521"/>
      <c r="Q588" s="517"/>
      <c r="R588" s="517"/>
      <c r="S588" s="524"/>
    </row>
    <row r="589" spans="1:19" s="44" customFormat="1" ht="17.25" customHeight="1">
      <c r="A589" s="87"/>
      <c r="B589" s="95" t="s">
        <v>707</v>
      </c>
      <c r="C589" s="30" t="s">
        <v>849</v>
      </c>
      <c r="D589" s="76">
        <v>123697</v>
      </c>
      <c r="E589" s="239">
        <v>64389.57</v>
      </c>
      <c r="F589" s="324">
        <f t="shared" si="124"/>
        <v>0.5205426970743026</v>
      </c>
      <c r="G589" s="334">
        <f t="shared" si="140"/>
        <v>0.0030357370841186805</v>
      </c>
      <c r="H589" s="245">
        <f t="shared" si="126"/>
        <v>64389.57</v>
      </c>
      <c r="I589" s="239">
        <f>H589</f>
        <v>64389.57</v>
      </c>
      <c r="J589" s="242"/>
      <c r="K589" s="243"/>
      <c r="L589" s="243"/>
      <c r="M589" s="243"/>
      <c r="N589" s="245"/>
      <c r="O589" s="245"/>
      <c r="P589" s="521"/>
      <c r="Q589" s="517"/>
      <c r="R589" s="517"/>
      <c r="S589" s="524"/>
    </row>
    <row r="590" spans="1:19" s="44" customFormat="1" ht="15" customHeight="1">
      <c r="A590" s="87"/>
      <c r="B590" s="95" t="s">
        <v>683</v>
      </c>
      <c r="C590" s="30" t="s">
        <v>684</v>
      </c>
      <c r="D590" s="76">
        <v>10603</v>
      </c>
      <c r="E590" s="239">
        <v>9395.64</v>
      </c>
      <c r="F590" s="324">
        <f t="shared" si="124"/>
        <v>0.8861303404696783</v>
      </c>
      <c r="G590" s="334">
        <f t="shared" si="140"/>
        <v>0.0004429706981585502</v>
      </c>
      <c r="H590" s="245">
        <f t="shared" si="126"/>
        <v>9395.64</v>
      </c>
      <c r="I590" s="239">
        <f>H590</f>
        <v>9395.64</v>
      </c>
      <c r="J590" s="242"/>
      <c r="K590" s="243"/>
      <c r="L590" s="243"/>
      <c r="M590" s="243"/>
      <c r="N590" s="245"/>
      <c r="O590" s="245"/>
      <c r="P590" s="521"/>
      <c r="Q590" s="517"/>
      <c r="R590" s="517"/>
      <c r="S590" s="524"/>
    </row>
    <row r="591" spans="1:19" s="44" customFormat="1" ht="13.5" customHeight="1">
      <c r="A591" s="87"/>
      <c r="B591" s="95" t="s">
        <v>685</v>
      </c>
      <c r="C591" s="30" t="s">
        <v>902</v>
      </c>
      <c r="D591" s="76">
        <v>43027</v>
      </c>
      <c r="E591" s="239">
        <v>16629.57</v>
      </c>
      <c r="F591" s="324">
        <f t="shared" si="124"/>
        <v>0.3864915053338601</v>
      </c>
      <c r="G591" s="334">
        <f t="shared" si="140"/>
        <v>0.0007840245297793957</v>
      </c>
      <c r="H591" s="245">
        <f t="shared" si="126"/>
        <v>16629.57</v>
      </c>
      <c r="I591" s="239"/>
      <c r="J591" s="242">
        <f>H591</f>
        <v>16629.57</v>
      </c>
      <c r="K591" s="243"/>
      <c r="L591" s="243"/>
      <c r="M591" s="243"/>
      <c r="N591" s="245"/>
      <c r="O591" s="245"/>
      <c r="P591" s="521"/>
      <c r="Q591" s="517"/>
      <c r="R591" s="517"/>
      <c r="S591" s="524"/>
    </row>
    <row r="592" spans="1:19" s="44" customFormat="1" ht="14.25" customHeight="1">
      <c r="A592" s="87"/>
      <c r="B592" s="95" t="s">
        <v>687</v>
      </c>
      <c r="C592" s="30" t="s">
        <v>867</v>
      </c>
      <c r="D592" s="76">
        <v>6787</v>
      </c>
      <c r="E592" s="239">
        <v>3341.46</v>
      </c>
      <c r="F592" s="324">
        <f t="shared" si="124"/>
        <v>0.4923324001768086</v>
      </c>
      <c r="G592" s="334">
        <f t="shared" si="140"/>
        <v>0.0001575378440498858</v>
      </c>
      <c r="H592" s="245">
        <f t="shared" si="126"/>
        <v>3341.46</v>
      </c>
      <c r="I592" s="239"/>
      <c r="J592" s="242">
        <f aca="true" t="shared" si="144" ref="J592:J603">H592</f>
        <v>3341.46</v>
      </c>
      <c r="K592" s="243"/>
      <c r="L592" s="243"/>
      <c r="M592" s="243"/>
      <c r="N592" s="245"/>
      <c r="O592" s="245"/>
      <c r="P592" s="521"/>
      <c r="Q592" s="517"/>
      <c r="R592" s="517"/>
      <c r="S592" s="524"/>
    </row>
    <row r="593" spans="1:19" s="44" customFormat="1" ht="17.25" customHeight="1">
      <c r="A593" s="87"/>
      <c r="B593" s="95" t="s">
        <v>688</v>
      </c>
      <c r="C593" s="31" t="s">
        <v>868</v>
      </c>
      <c r="D593" s="76">
        <v>288169</v>
      </c>
      <c r="E593" s="239">
        <v>0</v>
      </c>
      <c r="F593" s="324">
        <f t="shared" si="124"/>
        <v>0</v>
      </c>
      <c r="G593" s="334">
        <f t="shared" si="140"/>
        <v>0</v>
      </c>
      <c r="H593" s="245">
        <f t="shared" si="126"/>
        <v>0</v>
      </c>
      <c r="I593" s="239"/>
      <c r="J593" s="242">
        <f t="shared" si="144"/>
        <v>0</v>
      </c>
      <c r="K593" s="243"/>
      <c r="L593" s="243"/>
      <c r="M593" s="243"/>
      <c r="N593" s="245"/>
      <c r="O593" s="245"/>
      <c r="P593" s="521"/>
      <c r="Q593" s="517"/>
      <c r="R593" s="517"/>
      <c r="S593" s="524"/>
    </row>
    <row r="594" spans="1:19" s="44" customFormat="1" ht="15.75" customHeight="1">
      <c r="A594" s="87"/>
      <c r="B594" s="95" t="s">
        <v>855</v>
      </c>
      <c r="C594" s="30" t="s">
        <v>856</v>
      </c>
      <c r="D594" s="76">
        <v>1559</v>
      </c>
      <c r="E594" s="239">
        <v>1155</v>
      </c>
      <c r="F594" s="324">
        <f t="shared" si="124"/>
        <v>0.7408595253367544</v>
      </c>
      <c r="G594" s="334">
        <f t="shared" si="140"/>
        <v>5.4454103858079435E-05</v>
      </c>
      <c r="H594" s="245">
        <f t="shared" si="126"/>
        <v>1155</v>
      </c>
      <c r="I594" s="239"/>
      <c r="J594" s="242">
        <f t="shared" si="144"/>
        <v>1155</v>
      </c>
      <c r="K594" s="243"/>
      <c r="L594" s="243"/>
      <c r="M594" s="243"/>
      <c r="N594" s="245"/>
      <c r="O594" s="245"/>
      <c r="P594" s="521"/>
      <c r="Q594" s="517"/>
      <c r="R594" s="517"/>
      <c r="S594" s="524"/>
    </row>
    <row r="595" spans="1:19" s="44" customFormat="1" ht="15" customHeight="1">
      <c r="A595" s="87"/>
      <c r="B595" s="95" t="s">
        <v>690</v>
      </c>
      <c r="C595" s="30" t="s">
        <v>869</v>
      </c>
      <c r="D595" s="76">
        <v>13671</v>
      </c>
      <c r="E595" s="239">
        <v>7809.67</v>
      </c>
      <c r="F595" s="324">
        <f t="shared" si="124"/>
        <v>0.5712581376636676</v>
      </c>
      <c r="G595" s="334">
        <f t="shared" si="140"/>
        <v>0.0003681979058678158</v>
      </c>
      <c r="H595" s="245">
        <f t="shared" si="126"/>
        <v>7809.67</v>
      </c>
      <c r="I595" s="239"/>
      <c r="J595" s="242">
        <f t="shared" si="144"/>
        <v>7809.67</v>
      </c>
      <c r="K595" s="243"/>
      <c r="L595" s="243"/>
      <c r="M595" s="243"/>
      <c r="N595" s="245"/>
      <c r="O595" s="245"/>
      <c r="P595" s="521"/>
      <c r="Q595" s="517"/>
      <c r="R595" s="517"/>
      <c r="S595" s="524"/>
    </row>
    <row r="596" spans="1:19" s="44" customFormat="1" ht="15" customHeight="1">
      <c r="A596" s="87"/>
      <c r="B596" s="95" t="s">
        <v>368</v>
      </c>
      <c r="C596" s="31" t="s">
        <v>369</v>
      </c>
      <c r="D596" s="76">
        <v>935</v>
      </c>
      <c r="E596" s="239">
        <v>160.86</v>
      </c>
      <c r="F596" s="324">
        <f t="shared" si="124"/>
        <v>0.1720427807486631</v>
      </c>
      <c r="G596" s="334">
        <f t="shared" si="140"/>
        <v>7.5839715555070636E-06</v>
      </c>
      <c r="H596" s="245">
        <f t="shared" si="126"/>
        <v>160.86</v>
      </c>
      <c r="I596" s="239"/>
      <c r="J596" s="242">
        <f t="shared" si="144"/>
        <v>160.86</v>
      </c>
      <c r="K596" s="243"/>
      <c r="L596" s="243"/>
      <c r="M596" s="243"/>
      <c r="N596" s="245"/>
      <c r="O596" s="245"/>
      <c r="P596" s="521"/>
      <c r="Q596" s="517"/>
      <c r="R596" s="517"/>
      <c r="S596" s="524"/>
    </row>
    <row r="597" spans="1:19" s="44" customFormat="1" ht="20.25" customHeight="1">
      <c r="A597" s="87"/>
      <c r="B597" s="95" t="s">
        <v>1002</v>
      </c>
      <c r="C597" s="30" t="s">
        <v>1006</v>
      </c>
      <c r="D597" s="76">
        <v>1039</v>
      </c>
      <c r="E597" s="239">
        <v>305.55</v>
      </c>
      <c r="F597" s="324">
        <f t="shared" si="124"/>
        <v>0.2940808469682387</v>
      </c>
      <c r="G597" s="334">
        <f t="shared" si="140"/>
        <v>1.4405585657001014E-05</v>
      </c>
      <c r="H597" s="245">
        <f t="shared" si="126"/>
        <v>305.55</v>
      </c>
      <c r="I597" s="239"/>
      <c r="J597" s="242">
        <f t="shared" si="144"/>
        <v>305.55</v>
      </c>
      <c r="K597" s="243"/>
      <c r="L597" s="243"/>
      <c r="M597" s="243"/>
      <c r="N597" s="245"/>
      <c r="O597" s="245"/>
      <c r="P597" s="521"/>
      <c r="Q597" s="517"/>
      <c r="R597" s="517"/>
      <c r="S597" s="524"/>
    </row>
    <row r="598" spans="1:19" s="44" customFormat="1" ht="15" customHeight="1">
      <c r="A598" s="87"/>
      <c r="B598" s="95" t="s">
        <v>692</v>
      </c>
      <c r="C598" s="30" t="s">
        <v>693</v>
      </c>
      <c r="D598" s="76">
        <v>3377</v>
      </c>
      <c r="E598" s="239">
        <v>0</v>
      </c>
      <c r="F598" s="324">
        <f t="shared" si="124"/>
        <v>0</v>
      </c>
      <c r="G598" s="334">
        <f t="shared" si="140"/>
        <v>0</v>
      </c>
      <c r="H598" s="245">
        <f t="shared" si="126"/>
        <v>0</v>
      </c>
      <c r="I598" s="239"/>
      <c r="J598" s="242">
        <f t="shared" si="144"/>
        <v>0</v>
      </c>
      <c r="K598" s="243"/>
      <c r="L598" s="243"/>
      <c r="M598" s="243"/>
      <c r="N598" s="245"/>
      <c r="O598" s="245"/>
      <c r="P598" s="521"/>
      <c r="Q598" s="517"/>
      <c r="R598" s="517"/>
      <c r="S598" s="524"/>
    </row>
    <row r="599" spans="1:19" s="44" customFormat="1" ht="17.25" customHeight="1">
      <c r="A599" s="87"/>
      <c r="B599" s="95" t="s">
        <v>696</v>
      </c>
      <c r="C599" s="30" t="s">
        <v>697</v>
      </c>
      <c r="D599" s="76">
        <v>40663</v>
      </c>
      <c r="E599" s="239">
        <v>30497</v>
      </c>
      <c r="F599" s="324">
        <f t="shared" si="124"/>
        <v>0.7499938519046799</v>
      </c>
      <c r="G599" s="334">
        <f t="shared" si="140"/>
        <v>0.0014378240739046308</v>
      </c>
      <c r="H599" s="245">
        <f t="shared" si="126"/>
        <v>30497</v>
      </c>
      <c r="I599" s="239"/>
      <c r="J599" s="242">
        <f t="shared" si="144"/>
        <v>30497</v>
      </c>
      <c r="K599" s="243"/>
      <c r="L599" s="243"/>
      <c r="M599" s="243"/>
      <c r="N599" s="245"/>
      <c r="O599" s="245"/>
      <c r="P599" s="521"/>
      <c r="Q599" s="517"/>
      <c r="R599" s="517"/>
      <c r="S599" s="524"/>
    </row>
    <row r="600" spans="1:19" s="44" customFormat="1" ht="17.25" customHeight="1">
      <c r="A600" s="87"/>
      <c r="B600" s="95" t="s">
        <v>748</v>
      </c>
      <c r="C600" s="30" t="s">
        <v>749</v>
      </c>
      <c r="D600" s="76">
        <v>600</v>
      </c>
      <c r="E600" s="239">
        <v>0</v>
      </c>
      <c r="F600" s="324">
        <f aca="true" t="shared" si="145" ref="F600:F663">E600/D600</f>
        <v>0</v>
      </c>
      <c r="G600" s="334">
        <f t="shared" si="140"/>
        <v>0</v>
      </c>
      <c r="H600" s="245">
        <f t="shared" si="126"/>
        <v>0</v>
      </c>
      <c r="I600" s="239"/>
      <c r="J600" s="242">
        <f t="shared" si="144"/>
        <v>0</v>
      </c>
      <c r="K600" s="243"/>
      <c r="L600" s="243"/>
      <c r="M600" s="243"/>
      <c r="N600" s="245"/>
      <c r="O600" s="245"/>
      <c r="P600" s="521"/>
      <c r="Q600" s="517"/>
      <c r="R600" s="517"/>
      <c r="S600" s="524"/>
    </row>
    <row r="601" spans="1:19" s="44" customFormat="1" ht="16.5" customHeight="1">
      <c r="A601" s="87"/>
      <c r="B601" s="95" t="s">
        <v>872</v>
      </c>
      <c r="C601" s="31" t="s">
        <v>873</v>
      </c>
      <c r="D601" s="76">
        <v>12120</v>
      </c>
      <c r="E601" s="239">
        <v>4966</v>
      </c>
      <c r="F601" s="324">
        <f t="shared" si="145"/>
        <v>0.40973597359735975</v>
      </c>
      <c r="G601" s="334">
        <f t="shared" si="140"/>
        <v>0.0002341290733846082</v>
      </c>
      <c r="H601" s="245">
        <f t="shared" si="126"/>
        <v>4966</v>
      </c>
      <c r="I601" s="239"/>
      <c r="J601" s="242">
        <f t="shared" si="144"/>
        <v>4966</v>
      </c>
      <c r="K601" s="243"/>
      <c r="L601" s="243"/>
      <c r="M601" s="243"/>
      <c r="N601" s="245"/>
      <c r="O601" s="245"/>
      <c r="P601" s="521"/>
      <c r="Q601" s="517"/>
      <c r="R601" s="517"/>
      <c r="S601" s="524"/>
    </row>
    <row r="602" spans="1:19" s="44" customFormat="1" ht="21.75" customHeight="1">
      <c r="A602" s="87"/>
      <c r="B602" s="95" t="s">
        <v>1003</v>
      </c>
      <c r="C602" s="30" t="s">
        <v>527</v>
      </c>
      <c r="D602" s="76">
        <v>1040</v>
      </c>
      <c r="E602" s="239">
        <v>175</v>
      </c>
      <c r="F602" s="324">
        <f t="shared" si="145"/>
        <v>0.16826923076923078</v>
      </c>
      <c r="G602" s="334">
        <f t="shared" si="140"/>
        <v>8.250621796678703E-06</v>
      </c>
      <c r="H602" s="245">
        <f t="shared" si="126"/>
        <v>175</v>
      </c>
      <c r="I602" s="239"/>
      <c r="J602" s="242">
        <f t="shared" si="144"/>
        <v>175</v>
      </c>
      <c r="K602" s="243"/>
      <c r="L602" s="243"/>
      <c r="M602" s="243"/>
      <c r="N602" s="245"/>
      <c r="O602" s="245"/>
      <c r="P602" s="521"/>
      <c r="Q602" s="517"/>
      <c r="R602" s="517"/>
      <c r="S602" s="524"/>
    </row>
    <row r="603" spans="1:19" s="44" customFormat="1" ht="22.5" customHeight="1">
      <c r="A603" s="87"/>
      <c r="B603" s="104" t="s">
        <v>1004</v>
      </c>
      <c r="C603" s="30" t="s">
        <v>1007</v>
      </c>
      <c r="D603" s="76">
        <v>1620</v>
      </c>
      <c r="E603" s="239">
        <v>1000</v>
      </c>
      <c r="F603" s="324">
        <f t="shared" si="145"/>
        <v>0.6172839506172839</v>
      </c>
      <c r="G603" s="334">
        <f t="shared" si="140"/>
        <v>4.714641026673544E-05</v>
      </c>
      <c r="H603" s="245">
        <f t="shared" si="126"/>
        <v>1000</v>
      </c>
      <c r="I603" s="239"/>
      <c r="J603" s="242">
        <f t="shared" si="144"/>
        <v>1000</v>
      </c>
      <c r="K603" s="243"/>
      <c r="L603" s="243"/>
      <c r="M603" s="243"/>
      <c r="N603" s="245"/>
      <c r="O603" s="245"/>
      <c r="P603" s="521"/>
      <c r="Q603" s="517"/>
      <c r="R603" s="517"/>
      <c r="S603" s="524"/>
    </row>
    <row r="604" spans="1:19" s="44" customFormat="1" ht="21.75" customHeight="1">
      <c r="A604" s="147" t="s">
        <v>1031</v>
      </c>
      <c r="B604" s="106"/>
      <c r="C604" s="67" t="s">
        <v>973</v>
      </c>
      <c r="D604" s="173">
        <f>SUM(D605:D625)</f>
        <v>736303</v>
      </c>
      <c r="E604" s="237">
        <f>SUM(E605:E625)</f>
        <v>434900.9199999999</v>
      </c>
      <c r="F604" s="353">
        <f t="shared" si="145"/>
        <v>0.5906548255269908</v>
      </c>
      <c r="G604" s="353">
        <f t="shared" si="140"/>
        <v>0.020504017199700686</v>
      </c>
      <c r="H604" s="240">
        <f aca="true" t="shared" si="146" ref="H604:S604">SUM(H605:H625)</f>
        <v>311149.9199999999</v>
      </c>
      <c r="I604" s="240">
        <f t="shared" si="146"/>
        <v>235487.44999999998</v>
      </c>
      <c r="J604" s="240">
        <f t="shared" si="146"/>
        <v>33356.47</v>
      </c>
      <c r="K604" s="240">
        <f t="shared" si="146"/>
        <v>42306</v>
      </c>
      <c r="L604" s="240">
        <f t="shared" si="146"/>
        <v>0</v>
      </c>
      <c r="M604" s="240">
        <f t="shared" si="146"/>
        <v>0</v>
      </c>
      <c r="N604" s="240">
        <f t="shared" si="146"/>
        <v>0</v>
      </c>
      <c r="O604" s="240">
        <f t="shared" si="146"/>
        <v>0</v>
      </c>
      <c r="P604" s="240">
        <f t="shared" si="146"/>
        <v>123751</v>
      </c>
      <c r="Q604" s="240">
        <f t="shared" si="146"/>
        <v>0</v>
      </c>
      <c r="R604" s="240">
        <f t="shared" si="146"/>
        <v>123751</v>
      </c>
      <c r="S604" s="251">
        <f t="shared" si="146"/>
        <v>0</v>
      </c>
    </row>
    <row r="605" spans="1:19" s="44" customFormat="1" ht="25.5" customHeight="1">
      <c r="A605" s="367"/>
      <c r="B605" s="94" t="s">
        <v>899</v>
      </c>
      <c r="C605" s="30" t="s">
        <v>195</v>
      </c>
      <c r="D605" s="176">
        <v>84620</v>
      </c>
      <c r="E605" s="249">
        <v>42306</v>
      </c>
      <c r="F605" s="334">
        <f t="shared" si="145"/>
        <v>0.499952729851099</v>
      </c>
      <c r="G605" s="334">
        <f t="shared" si="140"/>
        <v>0.0019945760327445094</v>
      </c>
      <c r="H605" s="245">
        <f t="shared" si="126"/>
        <v>42306</v>
      </c>
      <c r="I605" s="249"/>
      <c r="J605" s="249"/>
      <c r="K605" s="249">
        <f>H605</f>
        <v>42306</v>
      </c>
      <c r="L605" s="249"/>
      <c r="M605" s="249"/>
      <c r="N605" s="249"/>
      <c r="O605" s="249"/>
      <c r="P605" s="249"/>
      <c r="Q605" s="517"/>
      <c r="R605" s="517"/>
      <c r="S605" s="524"/>
    </row>
    <row r="606" spans="1:19" s="44" customFormat="1" ht="18" customHeight="1">
      <c r="A606" s="367"/>
      <c r="B606" s="94" t="s">
        <v>439</v>
      </c>
      <c r="C606" s="31" t="s">
        <v>981</v>
      </c>
      <c r="D606" s="176">
        <v>440</v>
      </c>
      <c r="E606" s="249">
        <v>0</v>
      </c>
      <c r="F606" s="334">
        <f t="shared" si="145"/>
        <v>0</v>
      </c>
      <c r="G606" s="334">
        <f t="shared" si="140"/>
        <v>0</v>
      </c>
      <c r="H606" s="245">
        <f t="shared" si="126"/>
        <v>0</v>
      </c>
      <c r="I606" s="249"/>
      <c r="J606" s="249"/>
      <c r="K606" s="249"/>
      <c r="L606" s="249">
        <f>H606</f>
        <v>0</v>
      </c>
      <c r="M606" s="249"/>
      <c r="N606" s="249"/>
      <c r="O606" s="249"/>
      <c r="P606" s="249"/>
      <c r="Q606" s="517"/>
      <c r="R606" s="517"/>
      <c r="S606" s="524"/>
    </row>
    <row r="607" spans="1:19" s="44" customFormat="1" ht="20.25" customHeight="1">
      <c r="A607" s="87"/>
      <c r="B607" s="35" t="s">
        <v>678</v>
      </c>
      <c r="C607" s="30" t="s">
        <v>410</v>
      </c>
      <c r="D607" s="76">
        <v>365329</v>
      </c>
      <c r="E607" s="239">
        <v>172922.18</v>
      </c>
      <c r="F607" s="324">
        <f t="shared" si="145"/>
        <v>0.4733327493848011</v>
      </c>
      <c r="G607" s="334">
        <f t="shared" si="140"/>
        <v>0.008152660042498273</v>
      </c>
      <c r="H607" s="245">
        <f t="shared" si="126"/>
        <v>172922.18</v>
      </c>
      <c r="I607" s="239">
        <f>H607</f>
        <v>172922.18</v>
      </c>
      <c r="J607" s="242"/>
      <c r="K607" s="243"/>
      <c r="L607" s="243"/>
      <c r="M607" s="243"/>
      <c r="N607" s="245"/>
      <c r="O607" s="245"/>
      <c r="P607" s="521"/>
      <c r="Q607" s="517"/>
      <c r="R607" s="517"/>
      <c r="S607" s="524"/>
    </row>
    <row r="608" spans="1:19" s="44" customFormat="1" ht="16.5" customHeight="1">
      <c r="A608" s="87"/>
      <c r="B608" s="35" t="s">
        <v>681</v>
      </c>
      <c r="C608" s="30" t="s">
        <v>682</v>
      </c>
      <c r="D608" s="76">
        <v>28215</v>
      </c>
      <c r="E608" s="239">
        <v>28214.74</v>
      </c>
      <c r="F608" s="324">
        <f t="shared" si="145"/>
        <v>0.9999907850434167</v>
      </c>
      <c r="G608" s="334">
        <f t="shared" si="140"/>
        <v>0.0013302237076092713</v>
      </c>
      <c r="H608" s="245">
        <f t="shared" si="126"/>
        <v>28214.74</v>
      </c>
      <c r="I608" s="239">
        <f>H608</f>
        <v>28214.74</v>
      </c>
      <c r="J608" s="242"/>
      <c r="K608" s="243"/>
      <c r="L608" s="243"/>
      <c r="M608" s="243"/>
      <c r="N608" s="245"/>
      <c r="O608" s="245"/>
      <c r="P608" s="521"/>
      <c r="Q608" s="517"/>
      <c r="R608" s="517"/>
      <c r="S608" s="524"/>
    </row>
    <row r="609" spans="1:19" s="44" customFormat="1" ht="17.25" customHeight="1">
      <c r="A609" s="87"/>
      <c r="B609" s="95" t="s">
        <v>762</v>
      </c>
      <c r="C609" s="30" t="s">
        <v>849</v>
      </c>
      <c r="D609" s="76">
        <v>59059</v>
      </c>
      <c r="E609" s="239">
        <v>29128.69</v>
      </c>
      <c r="F609" s="324">
        <f t="shared" si="145"/>
        <v>0.4932133967727188</v>
      </c>
      <c r="G609" s="334">
        <f t="shared" si="140"/>
        <v>0.001373313169272554</v>
      </c>
      <c r="H609" s="245">
        <f t="shared" si="126"/>
        <v>29128.69</v>
      </c>
      <c r="I609" s="239">
        <f>H609</f>
        <v>29128.69</v>
      </c>
      <c r="J609" s="242"/>
      <c r="K609" s="243"/>
      <c r="L609" s="243"/>
      <c r="M609" s="243"/>
      <c r="N609" s="245"/>
      <c r="O609" s="245"/>
      <c r="P609" s="521"/>
      <c r="Q609" s="517"/>
      <c r="R609" s="517"/>
      <c r="S609" s="524"/>
    </row>
    <row r="610" spans="1:19" s="44" customFormat="1" ht="16.5" customHeight="1">
      <c r="A610" s="87"/>
      <c r="B610" s="95" t="s">
        <v>683</v>
      </c>
      <c r="C610" s="30" t="s">
        <v>684</v>
      </c>
      <c r="D610" s="76">
        <v>7603</v>
      </c>
      <c r="E610" s="239">
        <v>3721.84</v>
      </c>
      <c r="F610" s="324">
        <f t="shared" si="145"/>
        <v>0.48952255688544</v>
      </c>
      <c r="G610" s="334">
        <f t="shared" si="140"/>
        <v>0.00017547139558714663</v>
      </c>
      <c r="H610" s="245">
        <f t="shared" si="126"/>
        <v>3721.84</v>
      </c>
      <c r="I610" s="239">
        <f>H610</f>
        <v>3721.84</v>
      </c>
      <c r="J610" s="242"/>
      <c r="K610" s="243"/>
      <c r="L610" s="243"/>
      <c r="M610" s="243"/>
      <c r="N610" s="245"/>
      <c r="O610" s="245"/>
      <c r="P610" s="521"/>
      <c r="Q610" s="517"/>
      <c r="R610" s="517"/>
      <c r="S610" s="524"/>
    </row>
    <row r="611" spans="1:19" s="44" customFormat="1" ht="16.5" customHeight="1">
      <c r="A611" s="87"/>
      <c r="B611" s="95" t="s">
        <v>366</v>
      </c>
      <c r="C611" s="30" t="s">
        <v>367</v>
      </c>
      <c r="D611" s="76">
        <v>2000</v>
      </c>
      <c r="E611" s="239">
        <v>1500</v>
      </c>
      <c r="F611" s="324">
        <f t="shared" si="145"/>
        <v>0.75</v>
      </c>
      <c r="G611" s="334">
        <f t="shared" si="140"/>
        <v>7.071961540010316E-05</v>
      </c>
      <c r="H611" s="245">
        <f t="shared" si="126"/>
        <v>1500</v>
      </c>
      <c r="I611" s="239">
        <f>H611</f>
        <v>1500</v>
      </c>
      <c r="J611" s="242"/>
      <c r="K611" s="243"/>
      <c r="L611" s="243"/>
      <c r="M611" s="243"/>
      <c r="N611" s="245"/>
      <c r="O611" s="245"/>
      <c r="P611" s="521"/>
      <c r="Q611" s="517"/>
      <c r="R611" s="517"/>
      <c r="S611" s="524"/>
    </row>
    <row r="612" spans="1:19" s="44" customFormat="1" ht="15.75" customHeight="1">
      <c r="A612" s="87"/>
      <c r="B612" s="95" t="s">
        <v>685</v>
      </c>
      <c r="C612" s="30" t="s">
        <v>902</v>
      </c>
      <c r="D612" s="76">
        <v>11524</v>
      </c>
      <c r="E612" s="239">
        <v>4045.72</v>
      </c>
      <c r="F612" s="324">
        <f t="shared" si="145"/>
        <v>0.3510690732384589</v>
      </c>
      <c r="G612" s="334">
        <f t="shared" si="140"/>
        <v>0.0001907411749443369</v>
      </c>
      <c r="H612" s="245">
        <f aca="true" t="shared" si="147" ref="H612:H671">E612</f>
        <v>4045.72</v>
      </c>
      <c r="I612" s="239"/>
      <c r="J612" s="242">
        <f>H612</f>
        <v>4045.72</v>
      </c>
      <c r="K612" s="243"/>
      <c r="L612" s="243"/>
      <c r="M612" s="243"/>
      <c r="N612" s="245"/>
      <c r="O612" s="245"/>
      <c r="P612" s="521"/>
      <c r="Q612" s="517"/>
      <c r="R612" s="517"/>
      <c r="S612" s="524"/>
    </row>
    <row r="613" spans="1:19" s="44" customFormat="1" ht="15" customHeight="1">
      <c r="A613" s="87"/>
      <c r="B613" s="95" t="s">
        <v>897</v>
      </c>
      <c r="C613" s="30" t="s">
        <v>990</v>
      </c>
      <c r="D613" s="76">
        <v>4000</v>
      </c>
      <c r="E613" s="239">
        <v>284.69</v>
      </c>
      <c r="F613" s="324">
        <f t="shared" si="145"/>
        <v>0.0711725</v>
      </c>
      <c r="G613" s="334">
        <f t="shared" si="140"/>
        <v>1.3422111538836913E-05</v>
      </c>
      <c r="H613" s="245">
        <f t="shared" si="147"/>
        <v>284.69</v>
      </c>
      <c r="I613" s="239"/>
      <c r="J613" s="242">
        <f aca="true" t="shared" si="148" ref="J613:J624">H613</f>
        <v>284.69</v>
      </c>
      <c r="K613" s="243"/>
      <c r="L613" s="243"/>
      <c r="M613" s="243"/>
      <c r="N613" s="245"/>
      <c r="O613" s="245"/>
      <c r="P613" s="521"/>
      <c r="Q613" s="517"/>
      <c r="R613" s="517"/>
      <c r="S613" s="524"/>
    </row>
    <row r="614" spans="1:19" s="44" customFormat="1" ht="15.75" customHeight="1">
      <c r="A614" s="87"/>
      <c r="B614" s="95" t="s">
        <v>687</v>
      </c>
      <c r="C614" s="30" t="s">
        <v>867</v>
      </c>
      <c r="D614" s="76">
        <v>13970</v>
      </c>
      <c r="E614" s="239">
        <v>6648.55</v>
      </c>
      <c r="F614" s="324">
        <f t="shared" si="145"/>
        <v>0.4759162491052255</v>
      </c>
      <c r="G614" s="334">
        <f t="shared" si="140"/>
        <v>0.0003134552659789039</v>
      </c>
      <c r="H614" s="245">
        <f t="shared" si="147"/>
        <v>6648.55</v>
      </c>
      <c r="I614" s="239"/>
      <c r="J614" s="242">
        <f t="shared" si="148"/>
        <v>6648.55</v>
      </c>
      <c r="K614" s="243"/>
      <c r="L614" s="243"/>
      <c r="M614" s="243"/>
      <c r="N614" s="245"/>
      <c r="O614" s="245"/>
      <c r="P614" s="521"/>
      <c r="Q614" s="517"/>
      <c r="R614" s="517"/>
      <c r="S614" s="524"/>
    </row>
    <row r="615" spans="1:19" s="44" customFormat="1" ht="15.75" customHeight="1">
      <c r="A615" s="87"/>
      <c r="B615" s="95" t="s">
        <v>688</v>
      </c>
      <c r="C615" s="30" t="s">
        <v>868</v>
      </c>
      <c r="D615" s="76">
        <v>500</v>
      </c>
      <c r="E615" s="239">
        <v>201.3</v>
      </c>
      <c r="F615" s="324">
        <f t="shared" si="145"/>
        <v>0.4026</v>
      </c>
      <c r="G615" s="334">
        <f t="shared" si="140"/>
        <v>9.490572386693844E-06</v>
      </c>
      <c r="H615" s="245">
        <f>E615</f>
        <v>201.3</v>
      </c>
      <c r="I615" s="239"/>
      <c r="J615" s="242">
        <f t="shared" si="148"/>
        <v>201.3</v>
      </c>
      <c r="K615" s="243"/>
      <c r="L615" s="243"/>
      <c r="M615" s="243"/>
      <c r="N615" s="245"/>
      <c r="O615" s="245"/>
      <c r="P615" s="521"/>
      <c r="Q615" s="517"/>
      <c r="R615" s="517"/>
      <c r="S615" s="524"/>
    </row>
    <row r="616" spans="1:19" s="44" customFormat="1" ht="15.75" customHeight="1">
      <c r="A616" s="87"/>
      <c r="B616" s="95" t="s">
        <v>855</v>
      </c>
      <c r="C616" s="30" t="s">
        <v>856</v>
      </c>
      <c r="D616" s="76">
        <v>940</v>
      </c>
      <c r="E616" s="239">
        <v>200</v>
      </c>
      <c r="F616" s="324">
        <f t="shared" si="145"/>
        <v>0.2127659574468085</v>
      </c>
      <c r="G616" s="334">
        <f t="shared" si="140"/>
        <v>9.429282053347088E-06</v>
      </c>
      <c r="H616" s="245">
        <f t="shared" si="147"/>
        <v>200</v>
      </c>
      <c r="I616" s="239"/>
      <c r="J616" s="242">
        <f t="shared" si="148"/>
        <v>200</v>
      </c>
      <c r="K616" s="243"/>
      <c r="L616" s="243"/>
      <c r="M616" s="243"/>
      <c r="N616" s="245"/>
      <c r="O616" s="245"/>
      <c r="P616" s="521"/>
      <c r="Q616" s="517"/>
      <c r="R616" s="517"/>
      <c r="S616" s="524"/>
    </row>
    <row r="617" spans="1:19" s="44" customFormat="1" ht="15" customHeight="1">
      <c r="A617" s="87"/>
      <c r="B617" s="95" t="s">
        <v>690</v>
      </c>
      <c r="C617" s="30" t="s">
        <v>869</v>
      </c>
      <c r="D617" s="76">
        <v>3700</v>
      </c>
      <c r="E617" s="239">
        <v>2325.24</v>
      </c>
      <c r="F617" s="324">
        <f t="shared" si="145"/>
        <v>0.6284432432432432</v>
      </c>
      <c r="G617" s="334">
        <f t="shared" si="140"/>
        <v>0.0001096267190086239</v>
      </c>
      <c r="H617" s="245">
        <f t="shared" si="147"/>
        <v>2325.24</v>
      </c>
      <c r="I617" s="239"/>
      <c r="J617" s="242">
        <f t="shared" si="148"/>
        <v>2325.24</v>
      </c>
      <c r="K617" s="243"/>
      <c r="L617" s="243"/>
      <c r="M617" s="243"/>
      <c r="N617" s="245"/>
      <c r="O617" s="245"/>
      <c r="P617" s="521"/>
      <c r="Q617" s="517"/>
      <c r="R617" s="517"/>
      <c r="S617" s="524"/>
    </row>
    <row r="618" spans="1:19" s="44" customFormat="1" ht="15" customHeight="1">
      <c r="A618" s="87"/>
      <c r="B618" s="95" t="s">
        <v>368</v>
      </c>
      <c r="C618" s="30" t="s">
        <v>124</v>
      </c>
      <c r="D618" s="76">
        <v>768</v>
      </c>
      <c r="E618" s="239">
        <v>384</v>
      </c>
      <c r="F618" s="324">
        <f t="shared" si="145"/>
        <v>0.5</v>
      </c>
      <c r="G618" s="334">
        <f aca="true" t="shared" si="149" ref="G618:G653">E618/$E$672</f>
        <v>1.810422154242641E-05</v>
      </c>
      <c r="H618" s="245">
        <f t="shared" si="147"/>
        <v>384</v>
      </c>
      <c r="I618" s="239"/>
      <c r="J618" s="242">
        <f t="shared" si="148"/>
        <v>384</v>
      </c>
      <c r="K618" s="243"/>
      <c r="L618" s="243"/>
      <c r="M618" s="243"/>
      <c r="N618" s="245"/>
      <c r="O618" s="245"/>
      <c r="P618" s="521"/>
      <c r="Q618" s="517"/>
      <c r="R618" s="517"/>
      <c r="S618" s="524"/>
    </row>
    <row r="619" spans="1:19" s="44" customFormat="1" ht="21" customHeight="1">
      <c r="A619" s="87"/>
      <c r="B619" s="95" t="s">
        <v>1002</v>
      </c>
      <c r="C619" s="30" t="s">
        <v>1006</v>
      </c>
      <c r="D619" s="76">
        <v>1890</v>
      </c>
      <c r="E619" s="239">
        <v>940.43</v>
      </c>
      <c r="F619" s="324">
        <f t="shared" si="145"/>
        <v>0.49758201058201057</v>
      </c>
      <c r="G619" s="334">
        <f t="shared" si="149"/>
        <v>4.433789860714601E-05</v>
      </c>
      <c r="H619" s="245">
        <f t="shared" si="147"/>
        <v>940.43</v>
      </c>
      <c r="I619" s="239"/>
      <c r="J619" s="242">
        <f t="shared" si="148"/>
        <v>940.43</v>
      </c>
      <c r="K619" s="243"/>
      <c r="L619" s="243"/>
      <c r="M619" s="243"/>
      <c r="N619" s="245"/>
      <c r="O619" s="245"/>
      <c r="P619" s="521"/>
      <c r="Q619" s="517"/>
      <c r="R619" s="517"/>
      <c r="S619" s="524"/>
    </row>
    <row r="620" spans="1:19" s="44" customFormat="1" ht="16.5" customHeight="1">
      <c r="A620" s="87"/>
      <c r="B620" s="95" t="s">
        <v>692</v>
      </c>
      <c r="C620" s="30" t="s">
        <v>693</v>
      </c>
      <c r="D620" s="76">
        <v>3000</v>
      </c>
      <c r="E620" s="239">
        <v>1308.73</v>
      </c>
      <c r="F620" s="324">
        <f t="shared" si="145"/>
        <v>0.4362433333333333</v>
      </c>
      <c r="G620" s="334">
        <f t="shared" si="149"/>
        <v>6.170192150838468E-05</v>
      </c>
      <c r="H620" s="245">
        <f t="shared" si="147"/>
        <v>1308.73</v>
      </c>
      <c r="I620" s="239"/>
      <c r="J620" s="242">
        <f t="shared" si="148"/>
        <v>1308.73</v>
      </c>
      <c r="K620" s="243"/>
      <c r="L620" s="243"/>
      <c r="M620" s="243"/>
      <c r="N620" s="245"/>
      <c r="O620" s="245"/>
      <c r="P620" s="521"/>
      <c r="Q620" s="517"/>
      <c r="R620" s="517"/>
      <c r="S620" s="524"/>
    </row>
    <row r="621" spans="1:19" s="44" customFormat="1" ht="15.75" customHeight="1">
      <c r="A621" s="87"/>
      <c r="B621" s="35" t="s">
        <v>696</v>
      </c>
      <c r="C621" s="30" t="s">
        <v>697</v>
      </c>
      <c r="D621" s="76">
        <v>21165</v>
      </c>
      <c r="E621" s="239">
        <v>15900</v>
      </c>
      <c r="F621" s="324">
        <f t="shared" si="145"/>
        <v>0.7512402551381998</v>
      </c>
      <c r="G621" s="334">
        <f t="shared" si="149"/>
        <v>0.0007496279232410935</v>
      </c>
      <c r="H621" s="245">
        <f t="shared" si="147"/>
        <v>15900</v>
      </c>
      <c r="I621" s="239"/>
      <c r="J621" s="242">
        <f t="shared" si="148"/>
        <v>15900</v>
      </c>
      <c r="K621" s="243"/>
      <c r="L621" s="243"/>
      <c r="M621" s="243"/>
      <c r="N621" s="245"/>
      <c r="O621" s="245"/>
      <c r="P621" s="521"/>
      <c r="Q621" s="517"/>
      <c r="R621" s="517"/>
      <c r="S621" s="524"/>
    </row>
    <row r="622" spans="1:19" s="44" customFormat="1" ht="15" customHeight="1">
      <c r="A622" s="87"/>
      <c r="B622" s="35" t="s">
        <v>1003</v>
      </c>
      <c r="C622" s="30" t="s">
        <v>520</v>
      </c>
      <c r="D622" s="76">
        <v>1200</v>
      </c>
      <c r="E622" s="239">
        <v>415</v>
      </c>
      <c r="F622" s="324">
        <f t="shared" si="145"/>
        <v>0.3458333333333333</v>
      </c>
      <c r="G622" s="334">
        <f t="shared" si="149"/>
        <v>1.956576026069521E-05</v>
      </c>
      <c r="H622" s="245">
        <f t="shared" si="147"/>
        <v>415</v>
      </c>
      <c r="I622" s="239"/>
      <c r="J622" s="242">
        <f t="shared" si="148"/>
        <v>415</v>
      </c>
      <c r="K622" s="243"/>
      <c r="L622" s="243"/>
      <c r="M622" s="243"/>
      <c r="N622" s="245"/>
      <c r="O622" s="245"/>
      <c r="P622" s="521"/>
      <c r="Q622" s="517"/>
      <c r="R622" s="517"/>
      <c r="S622" s="524"/>
    </row>
    <row r="623" spans="1:19" s="44" customFormat="1" ht="15" customHeight="1">
      <c r="A623" s="87"/>
      <c r="B623" s="35" t="s">
        <v>1004</v>
      </c>
      <c r="C623" s="30" t="s">
        <v>1007</v>
      </c>
      <c r="D623" s="76">
        <v>800</v>
      </c>
      <c r="E623" s="239">
        <v>398.23</v>
      </c>
      <c r="F623" s="324">
        <f t="shared" si="145"/>
        <v>0.49778750000000005</v>
      </c>
      <c r="G623" s="334">
        <f t="shared" si="149"/>
        <v>1.8775114960522054E-05</v>
      </c>
      <c r="H623" s="245">
        <f t="shared" si="147"/>
        <v>398.23</v>
      </c>
      <c r="I623" s="239"/>
      <c r="J623" s="242">
        <f t="shared" si="148"/>
        <v>398.23</v>
      </c>
      <c r="K623" s="243"/>
      <c r="L623" s="243"/>
      <c r="M623" s="243"/>
      <c r="N623" s="245"/>
      <c r="O623" s="245"/>
      <c r="P623" s="521"/>
      <c r="Q623" s="517"/>
      <c r="R623" s="517"/>
      <c r="S623" s="524"/>
    </row>
    <row r="624" spans="1:19" s="44" customFormat="1" ht="15" customHeight="1">
      <c r="A624" s="87"/>
      <c r="B624" s="35" t="s">
        <v>1005</v>
      </c>
      <c r="C624" s="30" t="s">
        <v>532</v>
      </c>
      <c r="D624" s="76">
        <v>1829</v>
      </c>
      <c r="E624" s="239">
        <v>304.58</v>
      </c>
      <c r="F624" s="324">
        <f t="shared" si="145"/>
        <v>0.16652815746309457</v>
      </c>
      <c r="G624" s="334">
        <f t="shared" si="149"/>
        <v>1.435985363904228E-05</v>
      </c>
      <c r="H624" s="245">
        <f t="shared" si="147"/>
        <v>304.58</v>
      </c>
      <c r="I624" s="239"/>
      <c r="J624" s="242">
        <f t="shared" si="148"/>
        <v>304.58</v>
      </c>
      <c r="K624" s="243"/>
      <c r="L624" s="243"/>
      <c r="M624" s="243"/>
      <c r="N624" s="245"/>
      <c r="O624" s="245"/>
      <c r="P624" s="521"/>
      <c r="Q624" s="517"/>
      <c r="R624" s="517"/>
      <c r="S624" s="524"/>
    </row>
    <row r="625" spans="1:19" s="44" customFormat="1" ht="23.25" customHeight="1">
      <c r="A625" s="87"/>
      <c r="B625" s="35" t="s">
        <v>750</v>
      </c>
      <c r="C625" s="30" t="s">
        <v>9</v>
      </c>
      <c r="D625" s="76">
        <v>123751</v>
      </c>
      <c r="E625" s="239">
        <v>123751</v>
      </c>
      <c r="F625" s="324">
        <f t="shared" si="145"/>
        <v>1</v>
      </c>
      <c r="G625" s="334">
        <f t="shared" si="149"/>
        <v>0.005834415416918777</v>
      </c>
      <c r="H625" s="245"/>
      <c r="I625" s="239"/>
      <c r="J625" s="242"/>
      <c r="K625" s="243"/>
      <c r="L625" s="243"/>
      <c r="M625" s="243"/>
      <c r="N625" s="245"/>
      <c r="O625" s="245"/>
      <c r="P625" s="521">
        <f>E625</f>
        <v>123751</v>
      </c>
      <c r="Q625" s="517"/>
      <c r="R625" s="249">
        <f>P625</f>
        <v>123751</v>
      </c>
      <c r="S625" s="531"/>
    </row>
    <row r="626" spans="1:19" s="44" customFormat="1" ht="18.75" customHeight="1">
      <c r="A626" s="147" t="s">
        <v>1033</v>
      </c>
      <c r="B626" s="105"/>
      <c r="C626" s="67" t="s">
        <v>1034</v>
      </c>
      <c r="D626" s="173">
        <f>SUM(D627:D638)</f>
        <v>651344</v>
      </c>
      <c r="E626" s="237">
        <f>SUM(E627:E638)</f>
        <v>336232.01000000007</v>
      </c>
      <c r="F626" s="353">
        <f t="shared" si="145"/>
        <v>0.5162126464663834</v>
      </c>
      <c r="G626" s="353">
        <f t="shared" si="149"/>
        <v>0.015852132288269098</v>
      </c>
      <c r="H626" s="240">
        <f t="shared" si="147"/>
        <v>336232.01000000007</v>
      </c>
      <c r="I626" s="240">
        <f aca="true" t="shared" si="150" ref="I626:S626">SUM(I627:I638)</f>
        <v>231376.41000000003</v>
      </c>
      <c r="J626" s="240">
        <f t="shared" si="150"/>
        <v>104855.6</v>
      </c>
      <c r="K626" s="240">
        <f t="shared" si="150"/>
        <v>0</v>
      </c>
      <c r="L626" s="240">
        <f t="shared" si="150"/>
        <v>0</v>
      </c>
      <c r="M626" s="240">
        <f t="shared" si="150"/>
        <v>0</v>
      </c>
      <c r="N626" s="240">
        <f t="shared" si="150"/>
        <v>0</v>
      </c>
      <c r="O626" s="237">
        <f t="shared" si="150"/>
        <v>0</v>
      </c>
      <c r="P626" s="237">
        <f t="shared" si="150"/>
        <v>0</v>
      </c>
      <c r="Q626" s="237">
        <f t="shared" si="150"/>
        <v>0</v>
      </c>
      <c r="R626" s="237">
        <f t="shared" si="150"/>
        <v>0</v>
      </c>
      <c r="S626" s="241">
        <f t="shared" si="150"/>
        <v>0</v>
      </c>
    </row>
    <row r="627" spans="1:19" s="44" customFormat="1" ht="20.25" customHeight="1">
      <c r="A627" s="87"/>
      <c r="B627" s="35" t="s">
        <v>678</v>
      </c>
      <c r="C627" s="30" t="s">
        <v>679</v>
      </c>
      <c r="D627" s="76">
        <v>380313</v>
      </c>
      <c r="E627" s="239">
        <v>165501.42</v>
      </c>
      <c r="F627" s="324">
        <f t="shared" si="145"/>
        <v>0.4351716086486657</v>
      </c>
      <c r="G627" s="334">
        <f t="shared" si="149"/>
        <v>0.007802797847047295</v>
      </c>
      <c r="H627" s="245">
        <f t="shared" si="147"/>
        <v>165501.42</v>
      </c>
      <c r="I627" s="239">
        <f>H627</f>
        <v>165501.42</v>
      </c>
      <c r="J627" s="242"/>
      <c r="K627" s="243"/>
      <c r="L627" s="243"/>
      <c r="M627" s="243"/>
      <c r="N627" s="245"/>
      <c r="O627" s="245"/>
      <c r="P627" s="521"/>
      <c r="Q627" s="517"/>
      <c r="R627" s="517"/>
      <c r="S627" s="524"/>
    </row>
    <row r="628" spans="1:19" s="44" customFormat="1" ht="14.25" customHeight="1">
      <c r="A628" s="87"/>
      <c r="B628" s="35" t="s">
        <v>681</v>
      </c>
      <c r="C628" s="30" t="s">
        <v>682</v>
      </c>
      <c r="D628" s="76">
        <v>31911</v>
      </c>
      <c r="E628" s="239">
        <v>31911.36</v>
      </c>
      <c r="F628" s="324">
        <f t="shared" si="145"/>
        <v>1.000011281376328</v>
      </c>
      <c r="G628" s="334">
        <f t="shared" si="149"/>
        <v>0.0015045060707294907</v>
      </c>
      <c r="H628" s="245">
        <f t="shared" si="147"/>
        <v>31911.36</v>
      </c>
      <c r="I628" s="239">
        <f>H628</f>
        <v>31911.36</v>
      </c>
      <c r="J628" s="242"/>
      <c r="K628" s="243"/>
      <c r="L628" s="243"/>
      <c r="M628" s="243"/>
      <c r="N628" s="245"/>
      <c r="O628" s="245"/>
      <c r="P628" s="521"/>
      <c r="Q628" s="517"/>
      <c r="R628" s="517"/>
      <c r="S628" s="524"/>
    </row>
    <row r="629" spans="1:19" s="44" customFormat="1" ht="14.25" customHeight="1">
      <c r="A629" s="87"/>
      <c r="B629" s="95" t="s">
        <v>762</v>
      </c>
      <c r="C629" s="30" t="s">
        <v>708</v>
      </c>
      <c r="D629" s="76">
        <v>59226</v>
      </c>
      <c r="E629" s="239">
        <v>29526.51</v>
      </c>
      <c r="F629" s="324">
        <f t="shared" si="145"/>
        <v>0.49853966163509267</v>
      </c>
      <c r="G629" s="334">
        <f t="shared" si="149"/>
        <v>0.0013920689542048666</v>
      </c>
      <c r="H629" s="245">
        <f t="shared" si="147"/>
        <v>29526.51</v>
      </c>
      <c r="I629" s="239">
        <f>H629</f>
        <v>29526.51</v>
      </c>
      <c r="J629" s="242"/>
      <c r="K629" s="243"/>
      <c r="L629" s="243"/>
      <c r="M629" s="243"/>
      <c r="N629" s="245"/>
      <c r="O629" s="245"/>
      <c r="P629" s="521"/>
      <c r="Q629" s="517"/>
      <c r="R629" s="517"/>
      <c r="S629" s="524"/>
    </row>
    <row r="630" spans="1:19" s="44" customFormat="1" ht="15.75" customHeight="1">
      <c r="A630" s="87"/>
      <c r="B630" s="95" t="s">
        <v>683</v>
      </c>
      <c r="C630" s="30" t="s">
        <v>684</v>
      </c>
      <c r="D630" s="76">
        <v>9579</v>
      </c>
      <c r="E630" s="239">
        <v>4437.12</v>
      </c>
      <c r="F630" s="324">
        <f t="shared" si="145"/>
        <v>0.4632132790479173</v>
      </c>
      <c r="G630" s="334">
        <f t="shared" si="149"/>
        <v>0.00020919427992273715</v>
      </c>
      <c r="H630" s="245">
        <f t="shared" si="147"/>
        <v>4437.12</v>
      </c>
      <c r="I630" s="239">
        <f>H630</f>
        <v>4437.12</v>
      </c>
      <c r="J630" s="242"/>
      <c r="K630" s="243"/>
      <c r="L630" s="243"/>
      <c r="M630" s="243"/>
      <c r="N630" s="245"/>
      <c r="O630" s="245"/>
      <c r="P630" s="521"/>
      <c r="Q630" s="517"/>
      <c r="R630" s="517"/>
      <c r="S630" s="524"/>
    </row>
    <row r="631" spans="1:19" s="44" customFormat="1" ht="16.5" customHeight="1">
      <c r="A631" s="87"/>
      <c r="B631" s="95" t="s">
        <v>366</v>
      </c>
      <c r="C631" s="30" t="s">
        <v>367</v>
      </c>
      <c r="D631" s="76">
        <v>4000</v>
      </c>
      <c r="E631" s="239">
        <v>0</v>
      </c>
      <c r="F631" s="324">
        <f t="shared" si="145"/>
        <v>0</v>
      </c>
      <c r="G631" s="334">
        <f t="shared" si="149"/>
        <v>0</v>
      </c>
      <c r="H631" s="245">
        <f t="shared" si="147"/>
        <v>0</v>
      </c>
      <c r="I631" s="239">
        <f>H631</f>
        <v>0</v>
      </c>
      <c r="J631" s="242"/>
      <c r="K631" s="243"/>
      <c r="L631" s="243"/>
      <c r="M631" s="243"/>
      <c r="N631" s="245"/>
      <c r="O631" s="245"/>
      <c r="P631" s="521"/>
      <c r="Q631" s="517"/>
      <c r="R631" s="517"/>
      <c r="S631" s="524"/>
    </row>
    <row r="632" spans="1:19" s="44" customFormat="1" ht="21.75" customHeight="1">
      <c r="A632" s="87"/>
      <c r="B632" s="95" t="s">
        <v>685</v>
      </c>
      <c r="C632" s="30" t="s">
        <v>747</v>
      </c>
      <c r="D632" s="76">
        <v>48883</v>
      </c>
      <c r="E632" s="239">
        <v>36856.41</v>
      </c>
      <c r="F632" s="324">
        <f t="shared" si="145"/>
        <v>0.7539719329828366</v>
      </c>
      <c r="G632" s="334">
        <f t="shared" si="149"/>
        <v>0.001737647426819011</v>
      </c>
      <c r="H632" s="245">
        <f t="shared" si="147"/>
        <v>36856.41</v>
      </c>
      <c r="I632" s="239"/>
      <c r="J632" s="242">
        <f>H632</f>
        <v>36856.41</v>
      </c>
      <c r="K632" s="243"/>
      <c r="L632" s="243"/>
      <c r="M632" s="243"/>
      <c r="N632" s="245"/>
      <c r="O632" s="245"/>
      <c r="P632" s="521"/>
      <c r="Q632" s="517"/>
      <c r="R632" s="517"/>
      <c r="S632" s="524"/>
    </row>
    <row r="633" spans="1:19" s="44" customFormat="1" ht="16.5" customHeight="1">
      <c r="A633" s="87"/>
      <c r="B633" s="95" t="s">
        <v>687</v>
      </c>
      <c r="C633" s="30" t="s">
        <v>867</v>
      </c>
      <c r="D633" s="76">
        <v>57640</v>
      </c>
      <c r="E633" s="239">
        <v>36724.44</v>
      </c>
      <c r="F633" s="324">
        <f t="shared" si="145"/>
        <v>0.6371346287300487</v>
      </c>
      <c r="G633" s="334">
        <f t="shared" si="149"/>
        <v>0.0017314255150561097</v>
      </c>
      <c r="H633" s="245">
        <f t="shared" si="147"/>
        <v>36724.44</v>
      </c>
      <c r="I633" s="239"/>
      <c r="J633" s="242">
        <f aca="true" t="shared" si="151" ref="J633:J638">H633</f>
        <v>36724.44</v>
      </c>
      <c r="K633" s="243"/>
      <c r="L633" s="243"/>
      <c r="M633" s="243"/>
      <c r="N633" s="245"/>
      <c r="O633" s="245"/>
      <c r="P633" s="521"/>
      <c r="Q633" s="517"/>
      <c r="R633" s="517"/>
      <c r="S633" s="524"/>
    </row>
    <row r="634" spans="1:19" s="44" customFormat="1" ht="16.5" customHeight="1">
      <c r="A634" s="87"/>
      <c r="B634" s="95" t="s">
        <v>690</v>
      </c>
      <c r="C634" s="30" t="s">
        <v>869</v>
      </c>
      <c r="D634" s="76">
        <v>30938</v>
      </c>
      <c r="E634" s="239">
        <v>11658.25</v>
      </c>
      <c r="F634" s="324">
        <f t="shared" si="145"/>
        <v>0.3768262331113841</v>
      </c>
      <c r="G634" s="334">
        <f t="shared" si="149"/>
        <v>0.0005496446374921685</v>
      </c>
      <c r="H634" s="245">
        <f t="shared" si="147"/>
        <v>11658.25</v>
      </c>
      <c r="I634" s="239"/>
      <c r="J634" s="242">
        <f t="shared" si="151"/>
        <v>11658.25</v>
      </c>
      <c r="K634" s="243"/>
      <c r="L634" s="243"/>
      <c r="M634" s="243"/>
      <c r="N634" s="245"/>
      <c r="O634" s="245"/>
      <c r="P634" s="521"/>
      <c r="Q634" s="517"/>
      <c r="R634" s="517"/>
      <c r="S634" s="524"/>
    </row>
    <row r="635" spans="1:19" s="44" customFormat="1" ht="22.5" customHeight="1">
      <c r="A635" s="87"/>
      <c r="B635" s="95" t="s">
        <v>1002</v>
      </c>
      <c r="C635" s="30" t="s">
        <v>1006</v>
      </c>
      <c r="D635" s="76">
        <v>831</v>
      </c>
      <c r="E635" s="239">
        <v>260</v>
      </c>
      <c r="F635" s="324">
        <f t="shared" si="145"/>
        <v>0.3128760529482551</v>
      </c>
      <c r="G635" s="334">
        <f t="shared" si="149"/>
        <v>1.2258066669351214E-05</v>
      </c>
      <c r="H635" s="245">
        <f t="shared" si="147"/>
        <v>260</v>
      </c>
      <c r="I635" s="239"/>
      <c r="J635" s="242">
        <f t="shared" si="151"/>
        <v>260</v>
      </c>
      <c r="K635" s="243"/>
      <c r="L635" s="243"/>
      <c r="M635" s="243"/>
      <c r="N635" s="245"/>
      <c r="O635" s="245"/>
      <c r="P635" s="521"/>
      <c r="Q635" s="517"/>
      <c r="R635" s="517"/>
      <c r="S635" s="524"/>
    </row>
    <row r="636" spans="1:19" s="44" customFormat="1" ht="15" customHeight="1">
      <c r="A636" s="87"/>
      <c r="B636" s="95" t="s">
        <v>696</v>
      </c>
      <c r="C636" s="30" t="s">
        <v>697</v>
      </c>
      <c r="D636" s="76">
        <v>21073</v>
      </c>
      <c r="E636" s="239">
        <v>15814</v>
      </c>
      <c r="F636" s="324">
        <f t="shared" si="145"/>
        <v>0.7504389503155697</v>
      </c>
      <c r="G636" s="334">
        <f t="shared" si="149"/>
        <v>0.0007455733319581542</v>
      </c>
      <c r="H636" s="245">
        <f t="shared" si="147"/>
        <v>15814</v>
      </c>
      <c r="I636" s="239"/>
      <c r="J636" s="242">
        <f t="shared" si="151"/>
        <v>15814</v>
      </c>
      <c r="K636" s="243"/>
      <c r="L636" s="243"/>
      <c r="M636" s="243"/>
      <c r="N636" s="245"/>
      <c r="O636" s="245"/>
      <c r="P636" s="521"/>
      <c r="Q636" s="517"/>
      <c r="R636" s="517"/>
      <c r="S636" s="524"/>
    </row>
    <row r="637" spans="1:19" s="44" customFormat="1" ht="15.75" customHeight="1">
      <c r="A637" s="87"/>
      <c r="B637" s="95" t="s">
        <v>748</v>
      </c>
      <c r="C637" s="31" t="s">
        <v>749</v>
      </c>
      <c r="D637" s="76">
        <v>6750</v>
      </c>
      <c r="E637" s="239">
        <v>3380.8</v>
      </c>
      <c r="F637" s="324">
        <f t="shared" si="145"/>
        <v>0.5008592592592593</v>
      </c>
      <c r="G637" s="334">
        <f t="shared" si="149"/>
        <v>0.00015939258382977918</v>
      </c>
      <c r="H637" s="245">
        <f t="shared" si="147"/>
        <v>3380.8</v>
      </c>
      <c r="I637" s="239"/>
      <c r="J637" s="242">
        <f t="shared" si="151"/>
        <v>3380.8</v>
      </c>
      <c r="K637" s="243"/>
      <c r="L637" s="243"/>
      <c r="M637" s="243"/>
      <c r="N637" s="245"/>
      <c r="O637" s="245"/>
      <c r="P637" s="521"/>
      <c r="Q637" s="517"/>
      <c r="R637" s="517"/>
      <c r="S637" s="524"/>
    </row>
    <row r="638" spans="1:19" s="44" customFormat="1" ht="20.25" customHeight="1">
      <c r="A638" s="87"/>
      <c r="B638" s="95" t="s">
        <v>1004</v>
      </c>
      <c r="C638" s="30" t="s">
        <v>1007</v>
      </c>
      <c r="D638" s="76">
        <v>200</v>
      </c>
      <c r="E638" s="239">
        <v>161.7</v>
      </c>
      <c r="F638" s="324">
        <f t="shared" si="145"/>
        <v>0.8085</v>
      </c>
      <c r="G638" s="334">
        <f t="shared" si="149"/>
        <v>7.62357454013112E-06</v>
      </c>
      <c r="H638" s="245">
        <f t="shared" si="147"/>
        <v>161.7</v>
      </c>
      <c r="I638" s="239"/>
      <c r="J638" s="242">
        <f t="shared" si="151"/>
        <v>161.7</v>
      </c>
      <c r="K638" s="243"/>
      <c r="L638" s="243"/>
      <c r="M638" s="243"/>
      <c r="N638" s="245"/>
      <c r="O638" s="245"/>
      <c r="P638" s="521"/>
      <c r="Q638" s="517"/>
      <c r="R638" s="517"/>
      <c r="S638" s="524"/>
    </row>
    <row r="639" spans="1:19" s="44" customFormat="1" ht="21" customHeight="1">
      <c r="A639" s="147" t="s">
        <v>1035</v>
      </c>
      <c r="B639" s="107"/>
      <c r="C639" s="67" t="s">
        <v>1036</v>
      </c>
      <c r="D639" s="173">
        <f>SUM(D640:D640)</f>
        <v>26000</v>
      </c>
      <c r="E639" s="237">
        <f>SUM(E640:E640)</f>
        <v>6700</v>
      </c>
      <c r="F639" s="353">
        <f t="shared" si="145"/>
        <v>0.25769230769230766</v>
      </c>
      <c r="G639" s="353">
        <f t="shared" si="149"/>
        <v>0.00031588094878712747</v>
      </c>
      <c r="H639" s="240">
        <f t="shared" si="147"/>
        <v>6700</v>
      </c>
      <c r="I639" s="240">
        <f aca="true" t="shared" si="152" ref="I639:S639">SUM(I640:I640)</f>
        <v>0</v>
      </c>
      <c r="J639" s="240">
        <f t="shared" si="152"/>
        <v>0</v>
      </c>
      <c r="K639" s="240">
        <f t="shared" si="152"/>
        <v>0</v>
      </c>
      <c r="L639" s="240">
        <f t="shared" si="152"/>
        <v>6700</v>
      </c>
      <c r="M639" s="240">
        <f t="shared" si="152"/>
        <v>0</v>
      </c>
      <c r="N639" s="237">
        <f t="shared" si="152"/>
        <v>0</v>
      </c>
      <c r="O639" s="237">
        <f t="shared" si="152"/>
        <v>0</v>
      </c>
      <c r="P639" s="237">
        <f t="shared" si="152"/>
        <v>0</v>
      </c>
      <c r="Q639" s="237">
        <f t="shared" si="152"/>
        <v>0</v>
      </c>
      <c r="R639" s="237">
        <f t="shared" si="152"/>
        <v>0</v>
      </c>
      <c r="S639" s="241">
        <f t="shared" si="152"/>
        <v>0</v>
      </c>
    </row>
    <row r="640" spans="1:19" s="44" customFormat="1" ht="15.75" customHeight="1">
      <c r="A640" s="87"/>
      <c r="B640" s="95" t="s">
        <v>433</v>
      </c>
      <c r="C640" s="30" t="s">
        <v>33</v>
      </c>
      <c r="D640" s="174">
        <v>26000</v>
      </c>
      <c r="E640" s="245">
        <v>6700</v>
      </c>
      <c r="F640" s="324">
        <f t="shared" si="145"/>
        <v>0.25769230769230766</v>
      </c>
      <c r="G640" s="334">
        <f t="shared" si="149"/>
        <v>0.00031588094878712747</v>
      </c>
      <c r="H640" s="245">
        <f t="shared" si="147"/>
        <v>6700</v>
      </c>
      <c r="I640" s="239"/>
      <c r="J640" s="242"/>
      <c r="K640" s="242"/>
      <c r="L640" s="242">
        <f>H640</f>
        <v>6700</v>
      </c>
      <c r="M640" s="242"/>
      <c r="N640" s="245"/>
      <c r="O640" s="245"/>
      <c r="P640" s="521"/>
      <c r="Q640" s="517"/>
      <c r="R640" s="517"/>
      <c r="S640" s="524"/>
    </row>
    <row r="641" spans="1:19" s="44" customFormat="1" ht="19.5" customHeight="1">
      <c r="A641" s="147" t="s">
        <v>1037</v>
      </c>
      <c r="B641" s="105"/>
      <c r="C641" s="67" t="s">
        <v>3</v>
      </c>
      <c r="D641" s="173">
        <f>SUM(D642:D644)</f>
        <v>3000</v>
      </c>
      <c r="E641" s="237">
        <f>SUM(E642:E644)</f>
        <v>0</v>
      </c>
      <c r="F641" s="353">
        <f t="shared" si="145"/>
        <v>0</v>
      </c>
      <c r="G641" s="353">
        <f t="shared" si="149"/>
        <v>0</v>
      </c>
      <c r="H641" s="240">
        <f t="shared" si="147"/>
        <v>0</v>
      </c>
      <c r="I641" s="240">
        <f aca="true" t="shared" si="153" ref="I641:S641">SUM(I642:I644)</f>
        <v>0</v>
      </c>
      <c r="J641" s="240">
        <f t="shared" si="153"/>
        <v>0</v>
      </c>
      <c r="K641" s="240">
        <f t="shared" si="153"/>
        <v>0</v>
      </c>
      <c r="L641" s="240">
        <f t="shared" si="153"/>
        <v>0</v>
      </c>
      <c r="M641" s="240">
        <f t="shared" si="153"/>
        <v>0</v>
      </c>
      <c r="N641" s="240">
        <f t="shared" si="153"/>
        <v>0</v>
      </c>
      <c r="O641" s="237">
        <f t="shared" si="153"/>
        <v>0</v>
      </c>
      <c r="P641" s="237">
        <f t="shared" si="153"/>
        <v>0</v>
      </c>
      <c r="Q641" s="237">
        <f t="shared" si="153"/>
        <v>0</v>
      </c>
      <c r="R641" s="237">
        <f t="shared" si="153"/>
        <v>0</v>
      </c>
      <c r="S641" s="241">
        <f t="shared" si="153"/>
        <v>0</v>
      </c>
    </row>
    <row r="642" spans="1:19" s="44" customFormat="1" ht="17.25" customHeight="1">
      <c r="A642" s="87"/>
      <c r="B642" s="35" t="s">
        <v>366</v>
      </c>
      <c r="C642" s="30" t="s">
        <v>367</v>
      </c>
      <c r="D642" s="174">
        <v>2000</v>
      </c>
      <c r="E642" s="245">
        <v>0</v>
      </c>
      <c r="F642" s="324">
        <f t="shared" si="145"/>
        <v>0</v>
      </c>
      <c r="G642" s="334">
        <f t="shared" si="149"/>
        <v>0</v>
      </c>
      <c r="H642" s="245">
        <f t="shared" si="147"/>
        <v>0</v>
      </c>
      <c r="I642" s="239">
        <f>H642</f>
        <v>0</v>
      </c>
      <c r="J642" s="242"/>
      <c r="K642" s="243"/>
      <c r="L642" s="243"/>
      <c r="M642" s="243"/>
      <c r="N642" s="245"/>
      <c r="O642" s="245"/>
      <c r="P642" s="521"/>
      <c r="Q642" s="517"/>
      <c r="R642" s="517"/>
      <c r="S642" s="524"/>
    </row>
    <row r="643" spans="1:19" s="44" customFormat="1" ht="21.75" customHeight="1">
      <c r="A643" s="87"/>
      <c r="B643" s="35" t="s">
        <v>685</v>
      </c>
      <c r="C643" s="30" t="s">
        <v>686</v>
      </c>
      <c r="D643" s="174">
        <v>600</v>
      </c>
      <c r="E643" s="245">
        <v>0</v>
      </c>
      <c r="F643" s="324">
        <f t="shared" si="145"/>
        <v>0</v>
      </c>
      <c r="G643" s="334">
        <f t="shared" si="149"/>
        <v>0</v>
      </c>
      <c r="H643" s="245">
        <f t="shared" si="147"/>
        <v>0</v>
      </c>
      <c r="I643" s="239"/>
      <c r="J643" s="242">
        <f>H643</f>
        <v>0</v>
      </c>
      <c r="K643" s="243"/>
      <c r="L643" s="243"/>
      <c r="M643" s="243"/>
      <c r="N643" s="245"/>
      <c r="O643" s="245"/>
      <c r="P643" s="521"/>
      <c r="Q643" s="517"/>
      <c r="R643" s="517"/>
      <c r="S643" s="524"/>
    </row>
    <row r="644" spans="1:19" s="44" customFormat="1" ht="19.5" customHeight="1">
      <c r="A644" s="87"/>
      <c r="B644" s="35" t="s">
        <v>690</v>
      </c>
      <c r="C644" s="30" t="s">
        <v>869</v>
      </c>
      <c r="D644" s="76">
        <v>400</v>
      </c>
      <c r="E644" s="239">
        <v>0</v>
      </c>
      <c r="F644" s="324">
        <f t="shared" si="145"/>
        <v>0</v>
      </c>
      <c r="G644" s="334">
        <f t="shared" si="149"/>
        <v>0</v>
      </c>
      <c r="H644" s="245">
        <f t="shared" si="147"/>
        <v>0</v>
      </c>
      <c r="I644" s="239"/>
      <c r="J644" s="242">
        <f>H644</f>
        <v>0</v>
      </c>
      <c r="K644" s="243"/>
      <c r="L644" s="243"/>
      <c r="M644" s="243"/>
      <c r="N644" s="245"/>
      <c r="O644" s="245"/>
      <c r="P644" s="521"/>
      <c r="Q644" s="517"/>
      <c r="R644" s="517"/>
      <c r="S644" s="524"/>
    </row>
    <row r="645" spans="1:19" s="44" customFormat="1" ht="24.75" customHeight="1">
      <c r="A645" s="366" t="s">
        <v>962</v>
      </c>
      <c r="B645" s="369"/>
      <c r="C645" s="370" t="s">
        <v>963</v>
      </c>
      <c r="D645" s="365">
        <f>SUM(D646:D647)</f>
        <v>4508</v>
      </c>
      <c r="E645" s="240">
        <f>SUM(E646:E647)</f>
        <v>3090</v>
      </c>
      <c r="F645" s="353">
        <f t="shared" si="145"/>
        <v>0.6854480922803904</v>
      </c>
      <c r="G645" s="353">
        <f t="shared" si="149"/>
        <v>0.00014568240772421252</v>
      </c>
      <c r="H645" s="240">
        <f>SUM(H646:H647)</f>
        <v>3090</v>
      </c>
      <c r="I645" s="240">
        <f aca="true" t="shared" si="154" ref="I645:S645">SUM(I646:I647)</f>
        <v>0</v>
      </c>
      <c r="J645" s="240">
        <f t="shared" si="154"/>
        <v>240</v>
      </c>
      <c r="K645" s="240">
        <f t="shared" si="154"/>
        <v>0</v>
      </c>
      <c r="L645" s="240">
        <f t="shared" si="154"/>
        <v>2850</v>
      </c>
      <c r="M645" s="240">
        <f t="shared" si="154"/>
        <v>0</v>
      </c>
      <c r="N645" s="240">
        <f t="shared" si="154"/>
        <v>0</v>
      </c>
      <c r="O645" s="240">
        <f t="shared" si="154"/>
        <v>0</v>
      </c>
      <c r="P645" s="240">
        <f t="shared" si="154"/>
        <v>0</v>
      </c>
      <c r="Q645" s="240">
        <f t="shared" si="154"/>
        <v>0</v>
      </c>
      <c r="R645" s="240">
        <f t="shared" si="154"/>
        <v>0</v>
      </c>
      <c r="S645" s="240">
        <f t="shared" si="154"/>
        <v>0</v>
      </c>
    </row>
    <row r="646" spans="1:19" s="44" customFormat="1" ht="18" customHeight="1">
      <c r="A646" s="87"/>
      <c r="B646" s="35" t="s">
        <v>381</v>
      </c>
      <c r="C646" s="30" t="s">
        <v>595</v>
      </c>
      <c r="D646" s="76">
        <v>2850</v>
      </c>
      <c r="E646" s="239">
        <v>2850</v>
      </c>
      <c r="F646" s="324">
        <f t="shared" si="145"/>
        <v>1</v>
      </c>
      <c r="G646" s="334">
        <f t="shared" si="149"/>
        <v>0.00013436726926019602</v>
      </c>
      <c r="H646" s="245">
        <f>E646</f>
        <v>2850</v>
      </c>
      <c r="I646" s="239"/>
      <c r="J646" s="242"/>
      <c r="K646" s="243"/>
      <c r="L646" s="243">
        <f>H646</f>
        <v>2850</v>
      </c>
      <c r="M646" s="243"/>
      <c r="N646" s="245"/>
      <c r="O646" s="245"/>
      <c r="P646" s="521"/>
      <c r="Q646" s="517"/>
      <c r="R646" s="517"/>
      <c r="S646" s="524"/>
    </row>
    <row r="647" spans="1:19" s="44" customFormat="1" ht="23.25" customHeight="1">
      <c r="A647" s="87"/>
      <c r="B647" s="35" t="s">
        <v>1003</v>
      </c>
      <c r="C647" s="30" t="s">
        <v>508</v>
      </c>
      <c r="D647" s="76">
        <v>1658</v>
      </c>
      <c r="E647" s="239">
        <v>240</v>
      </c>
      <c r="F647" s="324">
        <f t="shared" si="145"/>
        <v>0.14475271411338964</v>
      </c>
      <c r="G647" s="334">
        <f t="shared" si="149"/>
        <v>1.1315138464016505E-05</v>
      </c>
      <c r="H647" s="245">
        <f>E647</f>
        <v>240</v>
      </c>
      <c r="I647" s="239"/>
      <c r="J647" s="242">
        <f>H647</f>
        <v>240</v>
      </c>
      <c r="K647" s="243"/>
      <c r="L647" s="243"/>
      <c r="M647" s="243"/>
      <c r="N647" s="245"/>
      <c r="O647" s="245"/>
      <c r="P647" s="521"/>
      <c r="Q647" s="517"/>
      <c r="R647" s="517"/>
      <c r="S647" s="524"/>
    </row>
    <row r="648" spans="1:19" s="44" customFormat="1" ht="17.25" customHeight="1">
      <c r="A648" s="147" t="s">
        <v>4</v>
      </c>
      <c r="B648" s="105"/>
      <c r="C648" s="67" t="s">
        <v>851</v>
      </c>
      <c r="D648" s="173">
        <f>SUM(D649:D653)</f>
        <v>296575</v>
      </c>
      <c r="E648" s="237">
        <f>SUM(E649:E653)</f>
        <v>167005.8</v>
      </c>
      <c r="F648" s="353">
        <f t="shared" si="145"/>
        <v>0.5631148950518419</v>
      </c>
      <c r="G648" s="353">
        <f t="shared" si="149"/>
        <v>0.007873723963724365</v>
      </c>
      <c r="H648" s="240">
        <f aca="true" t="shared" si="155" ref="H648:M648">SUM(H649:H653)</f>
        <v>167005.8</v>
      </c>
      <c r="I648" s="240">
        <f t="shared" si="155"/>
        <v>125595.79999999999</v>
      </c>
      <c r="J648" s="240">
        <f t="shared" si="155"/>
        <v>41410</v>
      </c>
      <c r="K648" s="240">
        <f t="shared" si="155"/>
        <v>0</v>
      </c>
      <c r="L648" s="240">
        <f t="shared" si="155"/>
        <v>0</v>
      </c>
      <c r="M648" s="240">
        <f t="shared" si="155"/>
        <v>0</v>
      </c>
      <c r="N648" s="240">
        <f aca="true" t="shared" si="156" ref="N648:S648">SUM(N649:N653)</f>
        <v>0</v>
      </c>
      <c r="O648" s="240">
        <f t="shared" si="156"/>
        <v>0</v>
      </c>
      <c r="P648" s="240">
        <f t="shared" si="156"/>
        <v>0</v>
      </c>
      <c r="Q648" s="240">
        <f t="shared" si="156"/>
        <v>0</v>
      </c>
      <c r="R648" s="240">
        <f t="shared" si="156"/>
        <v>0</v>
      </c>
      <c r="S648" s="251">
        <f t="shared" si="156"/>
        <v>0</v>
      </c>
    </row>
    <row r="649" spans="1:19" s="44" customFormat="1" ht="23.25" customHeight="1">
      <c r="A649" s="362"/>
      <c r="B649" s="368" t="s">
        <v>678</v>
      </c>
      <c r="C649" s="30" t="s">
        <v>410</v>
      </c>
      <c r="D649" s="176">
        <v>192626</v>
      </c>
      <c r="E649" s="249">
        <v>95341.75</v>
      </c>
      <c r="F649" s="324">
        <f t="shared" si="145"/>
        <v>0.4949578457736754</v>
      </c>
      <c r="G649" s="334">
        <f t="shared" si="149"/>
        <v>0.004495021261048524</v>
      </c>
      <c r="H649" s="249">
        <f>E649</f>
        <v>95341.75</v>
      </c>
      <c r="I649" s="249">
        <f>H649</f>
        <v>95341.75</v>
      </c>
      <c r="J649" s="249"/>
      <c r="K649" s="249"/>
      <c r="L649" s="249"/>
      <c r="M649" s="249"/>
      <c r="N649" s="249"/>
      <c r="O649" s="249"/>
      <c r="P649" s="249"/>
      <c r="Q649" s="517"/>
      <c r="R649" s="517"/>
      <c r="S649" s="524"/>
    </row>
    <row r="650" spans="1:19" s="44" customFormat="1" ht="17.25" customHeight="1">
      <c r="A650" s="362"/>
      <c r="B650" s="368" t="s">
        <v>681</v>
      </c>
      <c r="C650" s="30" t="s">
        <v>682</v>
      </c>
      <c r="D650" s="176">
        <v>11778</v>
      </c>
      <c r="E650" s="249">
        <v>11778.34</v>
      </c>
      <c r="F650" s="324">
        <f t="shared" si="145"/>
        <v>1.0000288673798607</v>
      </c>
      <c r="G650" s="334">
        <f t="shared" si="149"/>
        <v>0.0005553064499011007</v>
      </c>
      <c r="H650" s="249">
        <f>E650</f>
        <v>11778.34</v>
      </c>
      <c r="I650" s="249">
        <f>H650</f>
        <v>11778.34</v>
      </c>
      <c r="J650" s="249"/>
      <c r="K650" s="249"/>
      <c r="L650" s="249"/>
      <c r="M650" s="249"/>
      <c r="N650" s="249"/>
      <c r="O650" s="249"/>
      <c r="P650" s="249"/>
      <c r="Q650" s="517"/>
      <c r="R650" s="517"/>
      <c r="S650" s="524"/>
    </row>
    <row r="651" spans="1:19" s="44" customFormat="1" ht="17.25" customHeight="1">
      <c r="A651" s="362"/>
      <c r="B651" s="368" t="s">
        <v>707</v>
      </c>
      <c r="C651" s="30" t="s">
        <v>708</v>
      </c>
      <c r="D651" s="176">
        <v>31345</v>
      </c>
      <c r="E651" s="249">
        <v>16378.67</v>
      </c>
      <c r="F651" s="324">
        <f t="shared" si="145"/>
        <v>0.5225289519859627</v>
      </c>
      <c r="G651" s="334">
        <f t="shared" si="149"/>
        <v>0.0007721954954434718</v>
      </c>
      <c r="H651" s="249">
        <f>E651</f>
        <v>16378.67</v>
      </c>
      <c r="I651" s="249">
        <f>H651</f>
        <v>16378.67</v>
      </c>
      <c r="J651" s="249"/>
      <c r="K651" s="249"/>
      <c r="L651" s="249"/>
      <c r="M651" s="249"/>
      <c r="N651" s="249"/>
      <c r="O651" s="249"/>
      <c r="P651" s="249"/>
      <c r="Q651" s="517"/>
      <c r="R651" s="517"/>
      <c r="S651" s="524"/>
    </row>
    <row r="652" spans="1:19" s="44" customFormat="1" ht="17.25" customHeight="1">
      <c r="A652" s="362"/>
      <c r="B652" s="368" t="s">
        <v>683</v>
      </c>
      <c r="C652" s="30" t="s">
        <v>684</v>
      </c>
      <c r="D652" s="176">
        <v>5023</v>
      </c>
      <c r="E652" s="249">
        <v>2097.04</v>
      </c>
      <c r="F652" s="324">
        <f t="shared" si="145"/>
        <v>0.4174875572367111</v>
      </c>
      <c r="G652" s="334">
        <f t="shared" si="149"/>
        <v>9.886790818575489E-05</v>
      </c>
      <c r="H652" s="249">
        <f>E652</f>
        <v>2097.04</v>
      </c>
      <c r="I652" s="249">
        <f>H652</f>
        <v>2097.04</v>
      </c>
      <c r="J652" s="249"/>
      <c r="K652" s="249"/>
      <c r="L652" s="249"/>
      <c r="M652" s="249"/>
      <c r="N652" s="249"/>
      <c r="O652" s="249"/>
      <c r="P652" s="249"/>
      <c r="Q652" s="517"/>
      <c r="R652" s="517"/>
      <c r="S652" s="524"/>
    </row>
    <row r="653" spans="1:19" s="44" customFormat="1" ht="17.25" customHeight="1">
      <c r="A653" s="362"/>
      <c r="B653" s="257" t="s">
        <v>696</v>
      </c>
      <c r="C653" s="30" t="s">
        <v>697</v>
      </c>
      <c r="D653" s="176">
        <v>55803</v>
      </c>
      <c r="E653" s="249">
        <v>41410</v>
      </c>
      <c r="F653" s="324">
        <f t="shared" si="145"/>
        <v>0.7420747988459402</v>
      </c>
      <c r="G653" s="334">
        <f t="shared" si="149"/>
        <v>0.0019523328491455147</v>
      </c>
      <c r="H653" s="249">
        <f>E653</f>
        <v>41410</v>
      </c>
      <c r="I653" s="249"/>
      <c r="J653" s="249">
        <f>H653</f>
        <v>41410</v>
      </c>
      <c r="K653" s="249"/>
      <c r="L653" s="249"/>
      <c r="M653" s="249"/>
      <c r="N653" s="249"/>
      <c r="O653" s="249"/>
      <c r="P653" s="249"/>
      <c r="Q653" s="517"/>
      <c r="R653" s="517"/>
      <c r="S653" s="524"/>
    </row>
    <row r="654" spans="1:19" s="44" customFormat="1" ht="50.25" customHeight="1">
      <c r="A654" s="535" t="s">
        <v>596</v>
      </c>
      <c r="B654" s="536"/>
      <c r="C654" s="696" t="s">
        <v>597</v>
      </c>
      <c r="D654" s="454">
        <f>D655</f>
        <v>54234</v>
      </c>
      <c r="E654" s="687">
        <f>E655</f>
        <v>5875.5</v>
      </c>
      <c r="F654" s="409">
        <f t="shared" si="145"/>
        <v>0.10833609912600951</v>
      </c>
      <c r="G654" s="409">
        <f aca="true" t="shared" si="157" ref="G654:G662">E654/$E$672</f>
        <v>0.0002770087335222041</v>
      </c>
      <c r="H654" s="687">
        <f aca="true" t="shared" si="158" ref="H654:S654">H655</f>
        <v>5875.5</v>
      </c>
      <c r="I654" s="687">
        <f t="shared" si="158"/>
        <v>0</v>
      </c>
      <c r="J654" s="687">
        <f t="shared" si="158"/>
        <v>3875.5</v>
      </c>
      <c r="K654" s="687">
        <f t="shared" si="158"/>
        <v>2000</v>
      </c>
      <c r="L654" s="687">
        <f t="shared" si="158"/>
        <v>0</v>
      </c>
      <c r="M654" s="687">
        <f t="shared" si="158"/>
        <v>0</v>
      </c>
      <c r="N654" s="687">
        <f t="shared" si="158"/>
        <v>0</v>
      </c>
      <c r="O654" s="687">
        <f t="shared" si="158"/>
        <v>0</v>
      </c>
      <c r="P654" s="687">
        <f t="shared" si="158"/>
        <v>0</v>
      </c>
      <c r="Q654" s="687">
        <f t="shared" si="158"/>
        <v>0</v>
      </c>
      <c r="R654" s="687">
        <f t="shared" si="158"/>
        <v>0</v>
      </c>
      <c r="S654" s="687">
        <f t="shared" si="158"/>
        <v>0</v>
      </c>
    </row>
    <row r="655" spans="1:19" s="44" customFormat="1" ht="45.75" customHeight="1">
      <c r="A655" s="537" t="s">
        <v>598</v>
      </c>
      <c r="B655" s="401"/>
      <c r="C655" s="364" t="s">
        <v>323</v>
      </c>
      <c r="D655" s="365">
        <f>SUM(D656:D662)</f>
        <v>54234</v>
      </c>
      <c r="E655" s="240">
        <f>SUM(E656:E662)</f>
        <v>5875.5</v>
      </c>
      <c r="F655" s="353">
        <f t="shared" si="145"/>
        <v>0.10833609912600951</v>
      </c>
      <c r="G655" s="353">
        <f t="shared" si="157"/>
        <v>0.0002770087335222041</v>
      </c>
      <c r="H655" s="240">
        <f aca="true" t="shared" si="159" ref="H655:S655">SUM(H656:H662)</f>
        <v>5875.5</v>
      </c>
      <c r="I655" s="240">
        <f t="shared" si="159"/>
        <v>0</v>
      </c>
      <c r="J655" s="240">
        <f t="shared" si="159"/>
        <v>3875.5</v>
      </c>
      <c r="K655" s="240">
        <f t="shared" si="159"/>
        <v>2000</v>
      </c>
      <c r="L655" s="240">
        <f t="shared" si="159"/>
        <v>0</v>
      </c>
      <c r="M655" s="240">
        <f t="shared" si="159"/>
        <v>0</v>
      </c>
      <c r="N655" s="240">
        <f t="shared" si="159"/>
        <v>0</v>
      </c>
      <c r="O655" s="240">
        <f t="shared" si="159"/>
        <v>0</v>
      </c>
      <c r="P655" s="240">
        <f t="shared" si="159"/>
        <v>0</v>
      </c>
      <c r="Q655" s="240">
        <f t="shared" si="159"/>
        <v>0</v>
      </c>
      <c r="R655" s="240">
        <f t="shared" si="159"/>
        <v>0</v>
      </c>
      <c r="S655" s="240">
        <f t="shared" si="159"/>
        <v>0</v>
      </c>
    </row>
    <row r="656" spans="1:19" s="44" customFormat="1" ht="45.75" customHeight="1">
      <c r="A656" s="362"/>
      <c r="B656" s="35" t="s">
        <v>599</v>
      </c>
      <c r="C656" s="30" t="s">
        <v>322</v>
      </c>
      <c r="D656" s="176">
        <v>2000</v>
      </c>
      <c r="E656" s="249">
        <v>2000</v>
      </c>
      <c r="F656" s="324">
        <f t="shared" si="145"/>
        <v>1</v>
      </c>
      <c r="G656" s="334">
        <f t="shared" si="157"/>
        <v>9.429282053347088E-05</v>
      </c>
      <c r="H656" s="249">
        <f>E656</f>
        <v>2000</v>
      </c>
      <c r="I656" s="249"/>
      <c r="J656" s="249"/>
      <c r="K656" s="249">
        <f>H656</f>
        <v>2000</v>
      </c>
      <c r="L656" s="249"/>
      <c r="M656" s="249"/>
      <c r="N656" s="249"/>
      <c r="O656" s="249"/>
      <c r="P656" s="249"/>
      <c r="Q656" s="685"/>
      <c r="R656" s="685"/>
      <c r="S656" s="686"/>
    </row>
    <row r="657" spans="1:19" s="44" customFormat="1" ht="66" customHeight="1">
      <c r="A657" s="362"/>
      <c r="B657" s="35" t="s">
        <v>600</v>
      </c>
      <c r="C657" s="30" t="s">
        <v>509</v>
      </c>
      <c r="D657" s="176">
        <v>10000</v>
      </c>
      <c r="E657" s="249">
        <v>0</v>
      </c>
      <c r="F657" s="324">
        <f t="shared" si="145"/>
        <v>0</v>
      </c>
      <c r="G657" s="334">
        <f t="shared" si="157"/>
        <v>0</v>
      </c>
      <c r="H657" s="249">
        <f aca="true" t="shared" si="160" ref="H657:H662">E657</f>
        <v>0</v>
      </c>
      <c r="I657" s="249"/>
      <c r="J657" s="249"/>
      <c r="K657" s="249">
        <f>H657</f>
        <v>0</v>
      </c>
      <c r="L657" s="249"/>
      <c r="M657" s="249"/>
      <c r="N657" s="249"/>
      <c r="O657" s="249"/>
      <c r="P657" s="249"/>
      <c r="Q657" s="685"/>
      <c r="R657" s="685"/>
      <c r="S657" s="686"/>
    </row>
    <row r="658" spans="1:19" s="44" customFormat="1" ht="21" customHeight="1">
      <c r="A658" s="362"/>
      <c r="B658" s="35" t="s">
        <v>685</v>
      </c>
      <c r="C658" s="30" t="s">
        <v>686</v>
      </c>
      <c r="D658" s="176">
        <v>10000</v>
      </c>
      <c r="E658" s="249">
        <v>48</v>
      </c>
      <c r="F658" s="324">
        <f t="shared" si="145"/>
        <v>0.0048</v>
      </c>
      <c r="G658" s="334">
        <f t="shared" si="157"/>
        <v>2.2630276928033013E-06</v>
      </c>
      <c r="H658" s="249">
        <f t="shared" si="160"/>
        <v>48</v>
      </c>
      <c r="I658" s="249"/>
      <c r="J658" s="249">
        <f>H658</f>
        <v>48</v>
      </c>
      <c r="K658" s="249"/>
      <c r="L658" s="249"/>
      <c r="M658" s="249"/>
      <c r="N658" s="249"/>
      <c r="O658" s="249"/>
      <c r="P658" s="249"/>
      <c r="Q658" s="685"/>
      <c r="R658" s="685"/>
      <c r="S658" s="686"/>
    </row>
    <row r="659" spans="1:19" s="44" customFormat="1" ht="17.25" customHeight="1">
      <c r="A659" s="362"/>
      <c r="B659" s="35" t="s">
        <v>688</v>
      </c>
      <c r="C659" s="30" t="s">
        <v>868</v>
      </c>
      <c r="D659" s="176">
        <v>15000</v>
      </c>
      <c r="E659" s="249">
        <v>0</v>
      </c>
      <c r="F659" s="324">
        <f t="shared" si="145"/>
        <v>0</v>
      </c>
      <c r="G659" s="334">
        <f t="shared" si="157"/>
        <v>0</v>
      </c>
      <c r="H659" s="249">
        <f t="shared" si="160"/>
        <v>0</v>
      </c>
      <c r="I659" s="249"/>
      <c r="J659" s="249">
        <f>H659</f>
        <v>0</v>
      </c>
      <c r="K659" s="249"/>
      <c r="L659" s="249"/>
      <c r="M659" s="249"/>
      <c r="N659" s="249"/>
      <c r="O659" s="249"/>
      <c r="P659" s="249"/>
      <c r="Q659" s="685"/>
      <c r="R659" s="685"/>
      <c r="S659" s="686"/>
    </row>
    <row r="660" spans="1:19" s="44" customFormat="1" ht="17.25" customHeight="1">
      <c r="A660" s="362"/>
      <c r="B660" s="35" t="s">
        <v>690</v>
      </c>
      <c r="C660" s="30" t="s">
        <v>869</v>
      </c>
      <c r="D660" s="176">
        <v>12234</v>
      </c>
      <c r="E660" s="249">
        <v>1394.5</v>
      </c>
      <c r="F660" s="324">
        <f t="shared" si="145"/>
        <v>0.11398561386300474</v>
      </c>
      <c r="G660" s="334">
        <f t="shared" si="157"/>
        <v>6.574566911696258E-05</v>
      </c>
      <c r="H660" s="249">
        <f t="shared" si="160"/>
        <v>1394.5</v>
      </c>
      <c r="I660" s="249"/>
      <c r="J660" s="249">
        <f>H660</f>
        <v>1394.5</v>
      </c>
      <c r="K660" s="249"/>
      <c r="L660" s="249"/>
      <c r="M660" s="249"/>
      <c r="N660" s="249"/>
      <c r="O660" s="249"/>
      <c r="P660" s="249"/>
      <c r="Q660" s="685"/>
      <c r="R660" s="685"/>
      <c r="S660" s="686"/>
    </row>
    <row r="661" spans="1:19" s="44" customFormat="1" ht="21" customHeight="1">
      <c r="A661" s="362"/>
      <c r="B661" s="35" t="s">
        <v>1003</v>
      </c>
      <c r="C661" s="30" t="s">
        <v>580</v>
      </c>
      <c r="D661" s="176">
        <v>2000</v>
      </c>
      <c r="E661" s="249">
        <v>1114</v>
      </c>
      <c r="F661" s="324">
        <f t="shared" si="145"/>
        <v>0.557</v>
      </c>
      <c r="G661" s="334">
        <f t="shared" si="157"/>
        <v>5.252110103714328E-05</v>
      </c>
      <c r="H661" s="249">
        <f t="shared" si="160"/>
        <v>1114</v>
      </c>
      <c r="I661" s="249"/>
      <c r="J661" s="249">
        <f>H661</f>
        <v>1114</v>
      </c>
      <c r="K661" s="249"/>
      <c r="L661" s="249"/>
      <c r="M661" s="249"/>
      <c r="N661" s="249"/>
      <c r="O661" s="249"/>
      <c r="P661" s="249"/>
      <c r="Q661" s="685"/>
      <c r="R661" s="685"/>
      <c r="S661" s="686"/>
    </row>
    <row r="662" spans="1:19" s="44" customFormat="1" ht="23.25" customHeight="1">
      <c r="A662" s="362"/>
      <c r="B662" s="35" t="s">
        <v>1005</v>
      </c>
      <c r="C662" s="30" t="s">
        <v>579</v>
      </c>
      <c r="D662" s="176">
        <v>3000</v>
      </c>
      <c r="E662" s="249">
        <v>1319</v>
      </c>
      <c r="F662" s="324">
        <f t="shared" si="145"/>
        <v>0.43966666666666665</v>
      </c>
      <c r="G662" s="334">
        <f t="shared" si="157"/>
        <v>6.218611514182404E-05</v>
      </c>
      <c r="H662" s="249">
        <f t="shared" si="160"/>
        <v>1319</v>
      </c>
      <c r="I662" s="249"/>
      <c r="J662" s="249">
        <f>H662</f>
        <v>1319</v>
      </c>
      <c r="K662" s="249"/>
      <c r="L662" s="249"/>
      <c r="M662" s="249"/>
      <c r="N662" s="249"/>
      <c r="O662" s="249"/>
      <c r="P662" s="249"/>
      <c r="Q662" s="685"/>
      <c r="R662" s="685"/>
      <c r="S662" s="686"/>
    </row>
    <row r="663" spans="1:19" s="44" customFormat="1" ht="42" customHeight="1">
      <c r="A663" s="99" t="s">
        <v>5</v>
      </c>
      <c r="B663" s="103"/>
      <c r="C663" s="55" t="s">
        <v>442</v>
      </c>
      <c r="D663" s="119">
        <f aca="true" t="shared" si="161" ref="D663:S663">D664+D666</f>
        <v>40100</v>
      </c>
      <c r="E663" s="238">
        <f t="shared" si="161"/>
        <v>19569.56</v>
      </c>
      <c r="F663" s="409">
        <f t="shared" si="145"/>
        <v>0.4880189526184539</v>
      </c>
      <c r="G663" s="409">
        <f aca="true" t="shared" si="162" ref="G663:G672">E663/$E$672</f>
        <v>0.0009226345044994953</v>
      </c>
      <c r="H663" s="247">
        <f t="shared" si="147"/>
        <v>19569.56</v>
      </c>
      <c r="I663" s="247">
        <f t="shared" si="161"/>
        <v>0</v>
      </c>
      <c r="J663" s="247">
        <f t="shared" si="161"/>
        <v>3069.56</v>
      </c>
      <c r="K663" s="247">
        <f t="shared" si="161"/>
        <v>16500</v>
      </c>
      <c r="L663" s="247">
        <f t="shared" si="161"/>
        <v>0</v>
      </c>
      <c r="M663" s="247">
        <f t="shared" si="161"/>
        <v>0</v>
      </c>
      <c r="N663" s="247">
        <f t="shared" si="161"/>
        <v>0</v>
      </c>
      <c r="O663" s="238">
        <f t="shared" si="161"/>
        <v>0</v>
      </c>
      <c r="P663" s="238">
        <f t="shared" si="161"/>
        <v>0</v>
      </c>
      <c r="Q663" s="238">
        <f t="shared" si="161"/>
        <v>0</v>
      </c>
      <c r="R663" s="238">
        <f t="shared" si="161"/>
        <v>0</v>
      </c>
      <c r="S663" s="244">
        <f t="shared" si="161"/>
        <v>0</v>
      </c>
    </row>
    <row r="664" spans="1:19" s="44" customFormat="1" ht="17.25" customHeight="1">
      <c r="A664" s="147" t="s">
        <v>6</v>
      </c>
      <c r="B664" s="105"/>
      <c r="C664" s="67" t="s">
        <v>7</v>
      </c>
      <c r="D664" s="173">
        <f aca="true" t="shared" si="163" ref="D664:S664">D665</f>
        <v>33000</v>
      </c>
      <c r="E664" s="237">
        <f t="shared" si="163"/>
        <v>16500</v>
      </c>
      <c r="F664" s="353">
        <f>E664/D664</f>
        <v>0.5</v>
      </c>
      <c r="G664" s="353">
        <f t="shared" si="162"/>
        <v>0.0007779157694011348</v>
      </c>
      <c r="H664" s="240">
        <f t="shared" si="147"/>
        <v>16500</v>
      </c>
      <c r="I664" s="240">
        <f t="shared" si="163"/>
        <v>0</v>
      </c>
      <c r="J664" s="240">
        <f t="shared" si="163"/>
        <v>0</v>
      </c>
      <c r="K664" s="240">
        <f t="shared" si="163"/>
        <v>16500</v>
      </c>
      <c r="L664" s="240">
        <f t="shared" si="163"/>
        <v>0</v>
      </c>
      <c r="M664" s="240">
        <f t="shared" si="163"/>
        <v>0</v>
      </c>
      <c r="N664" s="240">
        <f t="shared" si="163"/>
        <v>0</v>
      </c>
      <c r="O664" s="237">
        <f t="shared" si="163"/>
        <v>0</v>
      </c>
      <c r="P664" s="237">
        <f t="shared" si="163"/>
        <v>0</v>
      </c>
      <c r="Q664" s="237">
        <f t="shared" si="163"/>
        <v>0</v>
      </c>
      <c r="R664" s="237">
        <f t="shared" si="163"/>
        <v>0</v>
      </c>
      <c r="S664" s="241">
        <f t="shared" si="163"/>
        <v>0</v>
      </c>
    </row>
    <row r="665" spans="1:19" s="44" customFormat="1" ht="22.5" customHeight="1">
      <c r="A665" s="87"/>
      <c r="B665" s="35" t="s">
        <v>841</v>
      </c>
      <c r="C665" s="30" t="s">
        <v>50</v>
      </c>
      <c r="D665" s="174">
        <v>33000</v>
      </c>
      <c r="E665" s="245">
        <v>16500</v>
      </c>
      <c r="F665" s="324">
        <f aca="true" t="shared" si="164" ref="F665:F671">E665/D665</f>
        <v>0.5</v>
      </c>
      <c r="G665" s="334">
        <f t="shared" si="162"/>
        <v>0.0007779157694011348</v>
      </c>
      <c r="H665" s="245">
        <f t="shared" si="147"/>
        <v>16500</v>
      </c>
      <c r="I665" s="239"/>
      <c r="J665" s="242"/>
      <c r="K665" s="242">
        <f>H665</f>
        <v>16500</v>
      </c>
      <c r="L665" s="242"/>
      <c r="M665" s="242"/>
      <c r="N665" s="245"/>
      <c r="O665" s="245"/>
      <c r="P665" s="521"/>
      <c r="Q665" s="517"/>
      <c r="R665" s="517"/>
      <c r="S665" s="524"/>
    </row>
    <row r="666" spans="1:19" s="44" customFormat="1" ht="22.5" customHeight="1">
      <c r="A666" s="147" t="s">
        <v>8</v>
      </c>
      <c r="B666" s="106"/>
      <c r="C666" s="67" t="s">
        <v>851</v>
      </c>
      <c r="D666" s="173">
        <f>SUM(D667:D668)</f>
        <v>7100</v>
      </c>
      <c r="E666" s="237">
        <f>SUM(E667:E668)</f>
        <v>3069.56</v>
      </c>
      <c r="F666" s="353">
        <f t="shared" si="164"/>
        <v>0.4323323943661972</v>
      </c>
      <c r="G666" s="353">
        <f t="shared" si="162"/>
        <v>0.00014471873509836044</v>
      </c>
      <c r="H666" s="240">
        <f t="shared" si="147"/>
        <v>3069.56</v>
      </c>
      <c r="I666" s="240">
        <f aca="true" t="shared" si="165" ref="I666:S666">SUM(I667:I668)</f>
        <v>0</v>
      </c>
      <c r="J666" s="240">
        <f t="shared" si="165"/>
        <v>3069.56</v>
      </c>
      <c r="K666" s="237">
        <f t="shared" si="165"/>
        <v>0</v>
      </c>
      <c r="L666" s="237">
        <f t="shared" si="165"/>
        <v>0</v>
      </c>
      <c r="M666" s="237">
        <f t="shared" si="165"/>
        <v>0</v>
      </c>
      <c r="N666" s="237">
        <f t="shared" si="165"/>
        <v>0</v>
      </c>
      <c r="O666" s="237">
        <f t="shared" si="165"/>
        <v>0</v>
      </c>
      <c r="P666" s="237">
        <f t="shared" si="165"/>
        <v>0</v>
      </c>
      <c r="Q666" s="237">
        <f t="shared" si="165"/>
        <v>0</v>
      </c>
      <c r="R666" s="237">
        <f t="shared" si="165"/>
        <v>0</v>
      </c>
      <c r="S666" s="241">
        <f t="shared" si="165"/>
        <v>0</v>
      </c>
    </row>
    <row r="667" spans="1:19" s="44" customFormat="1" ht="24.75" customHeight="1">
      <c r="A667" s="98"/>
      <c r="B667" s="35" t="s">
        <v>685</v>
      </c>
      <c r="C667" s="30" t="s">
        <v>686</v>
      </c>
      <c r="D667" s="174">
        <v>6200</v>
      </c>
      <c r="E667" s="245">
        <v>3069.56</v>
      </c>
      <c r="F667" s="324">
        <f t="shared" si="164"/>
        <v>0.49509032258064517</v>
      </c>
      <c r="G667" s="334">
        <f t="shared" si="162"/>
        <v>0.00014471873509836044</v>
      </c>
      <c r="H667" s="245">
        <f t="shared" si="147"/>
        <v>3069.56</v>
      </c>
      <c r="I667" s="239"/>
      <c r="J667" s="242">
        <f>H667</f>
        <v>3069.56</v>
      </c>
      <c r="K667" s="242"/>
      <c r="L667" s="242"/>
      <c r="M667" s="242"/>
      <c r="N667" s="245"/>
      <c r="O667" s="245"/>
      <c r="P667" s="521"/>
      <c r="Q667" s="517"/>
      <c r="R667" s="517"/>
      <c r="S667" s="524"/>
    </row>
    <row r="668" spans="1:19" s="44" customFormat="1" ht="22.5" customHeight="1">
      <c r="A668" s="98"/>
      <c r="B668" s="35" t="s">
        <v>690</v>
      </c>
      <c r="C668" s="30" t="s">
        <v>869</v>
      </c>
      <c r="D668" s="174">
        <v>900</v>
      </c>
      <c r="E668" s="245">
        <v>0</v>
      </c>
      <c r="F668" s="324">
        <f t="shared" si="164"/>
        <v>0</v>
      </c>
      <c r="G668" s="334">
        <f t="shared" si="162"/>
        <v>0</v>
      </c>
      <c r="H668" s="245">
        <f t="shared" si="147"/>
        <v>0</v>
      </c>
      <c r="I668" s="239"/>
      <c r="J668" s="242">
        <f>H668</f>
        <v>0</v>
      </c>
      <c r="K668" s="242"/>
      <c r="L668" s="242"/>
      <c r="M668" s="242"/>
      <c r="N668" s="245"/>
      <c r="O668" s="245"/>
      <c r="P668" s="521"/>
      <c r="Q668" s="517"/>
      <c r="R668" s="517"/>
      <c r="S668" s="524"/>
    </row>
    <row r="669" spans="1:19" s="44" customFormat="1" ht="27.75" customHeight="1">
      <c r="A669" s="88" t="s">
        <v>15</v>
      </c>
      <c r="B669" s="102"/>
      <c r="C669" s="55" t="s">
        <v>16</v>
      </c>
      <c r="D669" s="119">
        <f aca="true" t="shared" si="166" ref="D669:S669">D670</f>
        <v>16000</v>
      </c>
      <c r="E669" s="238">
        <f t="shared" si="166"/>
        <v>11500</v>
      </c>
      <c r="F669" s="409">
        <f t="shared" si="164"/>
        <v>0.71875</v>
      </c>
      <c r="G669" s="409">
        <f t="shared" si="162"/>
        <v>0.0005421837180674576</v>
      </c>
      <c r="H669" s="247">
        <f t="shared" si="147"/>
        <v>11500</v>
      </c>
      <c r="I669" s="247">
        <f t="shared" si="166"/>
        <v>0</v>
      </c>
      <c r="J669" s="247">
        <f t="shared" si="166"/>
        <v>0</v>
      </c>
      <c r="K669" s="238">
        <f t="shared" si="166"/>
        <v>11500</v>
      </c>
      <c r="L669" s="238">
        <f t="shared" si="166"/>
        <v>0</v>
      </c>
      <c r="M669" s="238">
        <f t="shared" si="166"/>
        <v>0</v>
      </c>
      <c r="N669" s="238">
        <f t="shared" si="166"/>
        <v>0</v>
      </c>
      <c r="O669" s="238">
        <f t="shared" si="166"/>
        <v>0</v>
      </c>
      <c r="P669" s="238">
        <f t="shared" si="166"/>
        <v>0</v>
      </c>
      <c r="Q669" s="238">
        <f t="shared" si="166"/>
        <v>0</v>
      </c>
      <c r="R669" s="238">
        <f t="shared" si="166"/>
        <v>0</v>
      </c>
      <c r="S669" s="244">
        <f t="shared" si="166"/>
        <v>0</v>
      </c>
    </row>
    <row r="670" spans="1:19" s="44" customFormat="1" ht="18.75" customHeight="1">
      <c r="A670" s="147" t="s">
        <v>17</v>
      </c>
      <c r="B670" s="101"/>
      <c r="C670" s="67" t="s">
        <v>851</v>
      </c>
      <c r="D670" s="173">
        <f aca="true" t="shared" si="167" ref="D670:S670">D671</f>
        <v>16000</v>
      </c>
      <c r="E670" s="237">
        <f t="shared" si="167"/>
        <v>11500</v>
      </c>
      <c r="F670" s="353">
        <f t="shared" si="164"/>
        <v>0.71875</v>
      </c>
      <c r="G670" s="353">
        <f t="shared" si="162"/>
        <v>0.0005421837180674576</v>
      </c>
      <c r="H670" s="240">
        <f t="shared" si="147"/>
        <v>11500</v>
      </c>
      <c r="I670" s="240">
        <f t="shared" si="167"/>
        <v>0</v>
      </c>
      <c r="J670" s="240">
        <f t="shared" si="167"/>
        <v>0</v>
      </c>
      <c r="K670" s="237">
        <f t="shared" si="167"/>
        <v>11500</v>
      </c>
      <c r="L670" s="237">
        <f t="shared" si="167"/>
        <v>0</v>
      </c>
      <c r="M670" s="237">
        <f t="shared" si="167"/>
        <v>0</v>
      </c>
      <c r="N670" s="237">
        <f t="shared" si="167"/>
        <v>0</v>
      </c>
      <c r="O670" s="237">
        <f t="shared" si="167"/>
        <v>0</v>
      </c>
      <c r="P670" s="237">
        <f t="shared" si="167"/>
        <v>0</v>
      </c>
      <c r="Q670" s="237">
        <f t="shared" si="167"/>
        <v>0</v>
      </c>
      <c r="R670" s="237">
        <f t="shared" si="167"/>
        <v>0</v>
      </c>
      <c r="S670" s="241">
        <f t="shared" si="167"/>
        <v>0</v>
      </c>
    </row>
    <row r="671" spans="1:19" s="44" customFormat="1" ht="36.75" customHeight="1">
      <c r="A671" s="98"/>
      <c r="B671" s="35" t="s">
        <v>1026</v>
      </c>
      <c r="C671" s="30" t="s">
        <v>441</v>
      </c>
      <c r="D671" s="174">
        <v>16000</v>
      </c>
      <c r="E671" s="245">
        <v>11500</v>
      </c>
      <c r="F671" s="324">
        <f t="shared" si="164"/>
        <v>0.71875</v>
      </c>
      <c r="G671" s="334">
        <f t="shared" si="162"/>
        <v>0.0005421837180674576</v>
      </c>
      <c r="H671" s="245">
        <f t="shared" si="147"/>
        <v>11500</v>
      </c>
      <c r="I671" s="239"/>
      <c r="J671" s="242"/>
      <c r="K671" s="243">
        <f>H671</f>
        <v>11500</v>
      </c>
      <c r="L671" s="243"/>
      <c r="M671" s="243"/>
      <c r="N671" s="245"/>
      <c r="O671" s="245"/>
      <c r="P671" s="521"/>
      <c r="Q671" s="517"/>
      <c r="R671" s="517"/>
      <c r="S671" s="524"/>
    </row>
    <row r="672" spans="1:19" s="44" customFormat="1" ht="27.75" customHeight="1" thickBot="1">
      <c r="A672" s="737"/>
      <c r="B672" s="738"/>
      <c r="C672" s="739" t="s">
        <v>18</v>
      </c>
      <c r="D672" s="740">
        <f>D8+D14+D20+D49+D58+D84+D153+D205+D211+D216+D389+D402+D500+D585+D654+D663+D669</f>
        <v>60623814</v>
      </c>
      <c r="E672" s="741">
        <f>E8+E14+E20+E49+E58+E84+E153+E205+E211+E216+E389+E402+E500+E585+E654+E663+E669</f>
        <v>21210522.59</v>
      </c>
      <c r="F672" s="742">
        <f>E672/D672</f>
        <v>0.34987113463366065</v>
      </c>
      <c r="G672" s="742">
        <f t="shared" si="162"/>
        <v>1</v>
      </c>
      <c r="H672" s="741">
        <f>H8+H14+H20+H49+H58+H84+H153+H205+H211+H216+H389+H402+H500+H585+H654+H663+H669</f>
        <v>19094681.040000003</v>
      </c>
      <c r="I672" s="741">
        <f aca="true" t="shared" si="168" ref="I672:S672">I8+I14+I20+I49+I58+I84+I153+I205+I211+I216+I389+I402+I500+I585+I654+I663+I669</f>
        <v>10954983.749999998</v>
      </c>
      <c r="J672" s="741">
        <f t="shared" si="168"/>
        <v>4289267.529999999</v>
      </c>
      <c r="K672" s="741">
        <f t="shared" si="168"/>
        <v>1269735.72</v>
      </c>
      <c r="L672" s="741">
        <f t="shared" si="168"/>
        <v>717091.3999999999</v>
      </c>
      <c r="M672" s="741">
        <f t="shared" si="168"/>
        <v>1589182.03</v>
      </c>
      <c r="N672" s="741">
        <f t="shared" si="168"/>
        <v>274420.61</v>
      </c>
      <c r="O672" s="741">
        <f t="shared" si="168"/>
        <v>0</v>
      </c>
      <c r="P672" s="741">
        <f t="shared" si="168"/>
        <v>2115841.55</v>
      </c>
      <c r="Q672" s="741">
        <f t="shared" si="168"/>
        <v>0</v>
      </c>
      <c r="R672" s="741">
        <f t="shared" si="168"/>
        <v>971665.18</v>
      </c>
      <c r="S672" s="741">
        <f t="shared" si="168"/>
        <v>1144176.37</v>
      </c>
    </row>
    <row r="673" spans="4:8" s="44" customFormat="1" ht="12.75">
      <c r="D673" s="118"/>
      <c r="E673" s="118"/>
      <c r="F673" s="118"/>
      <c r="G673" s="118"/>
      <c r="H673" s="118"/>
    </row>
    <row r="674" spans="9:15" s="44" customFormat="1" ht="12.75">
      <c r="I674" s="69"/>
      <c r="J674" s="69"/>
      <c r="K674" s="69"/>
      <c r="L674" s="69"/>
      <c r="M674" s="69"/>
      <c r="N674" s="774" t="s">
        <v>669</v>
      </c>
      <c r="O674" s="774"/>
    </row>
    <row r="675" s="44" customFormat="1" ht="12.75"/>
    <row r="676" spans="14:15" s="44" customFormat="1" ht="12.75">
      <c r="N676" s="383" t="s">
        <v>670</v>
      </c>
      <c r="O676" s="383"/>
    </row>
    <row r="677" spans="1:16" s="44" customFormat="1" ht="12.75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</row>
    <row r="678" spans="1:16" s="44" customFormat="1" ht="12.75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</row>
    <row r="679" spans="1:16" s="44" customFormat="1" ht="12.75">
      <c r="A679"/>
      <c r="B679"/>
      <c r="C679"/>
      <c r="D679"/>
      <c r="E679"/>
      <c r="F679"/>
      <c r="G679"/>
      <c r="H679"/>
      <c r="I679"/>
      <c r="J679"/>
      <c r="K679" s="776"/>
      <c r="L679" s="776"/>
      <c r="M679" s="776"/>
      <c r="N679" s="776"/>
      <c r="O679"/>
      <c r="P679"/>
    </row>
    <row r="680" spans="1:16" s="44" customFormat="1" ht="12.75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</row>
    <row r="681" spans="1:16" s="44" customFormat="1" ht="12.75">
      <c r="A681"/>
      <c r="B681"/>
      <c r="C681"/>
      <c r="D681"/>
      <c r="E681"/>
      <c r="F681"/>
      <c r="G681"/>
      <c r="H681"/>
      <c r="I681"/>
      <c r="J681"/>
      <c r="K681" s="349"/>
      <c r="L681" s="349"/>
      <c r="M681" s="349"/>
      <c r="N681" s="349"/>
      <c r="O681"/>
      <c r="P681"/>
    </row>
    <row r="682" spans="1:16" s="44" customFormat="1" ht="12.75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</row>
    <row r="683" spans="1:16" s="44" customFormat="1" ht="12.75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</row>
    <row r="684" spans="1:16" s="44" customFormat="1" ht="12.75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</row>
    <row r="685" spans="1:16" s="44" customFormat="1" ht="12.75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</row>
    <row r="686" spans="1:16" s="44" customFormat="1" ht="12.75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</row>
    <row r="687" spans="1:16" s="44" customFormat="1" ht="12.75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</row>
    <row r="688" spans="1:16" s="44" customFormat="1" ht="12.75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</row>
    <row r="689" spans="1:16" s="44" customFormat="1" ht="12.75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</row>
    <row r="690" spans="1:16" s="44" customFormat="1" ht="12.75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</row>
    <row r="691" spans="1:16" s="44" customFormat="1" ht="12.75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</row>
    <row r="692" spans="1:16" s="44" customFormat="1" ht="12.75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</row>
    <row r="693" spans="1:16" s="44" customFormat="1" ht="12.75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</row>
    <row r="694" spans="1:16" s="44" customFormat="1" ht="12.75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</row>
    <row r="695" spans="1:16" s="44" customFormat="1" ht="12.75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</row>
    <row r="696" spans="1:16" s="44" customFormat="1" ht="12.75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</row>
    <row r="697" spans="1:16" s="44" customFormat="1" ht="12.75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</row>
    <row r="698" spans="1:16" s="44" customFormat="1" ht="12.75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</row>
    <row r="699" spans="1:16" s="44" customFormat="1" ht="12.75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</row>
    <row r="700" spans="1:16" s="44" customFormat="1" ht="12.75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</row>
    <row r="701" spans="1:16" s="44" customFormat="1" ht="12.75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</row>
    <row r="702" spans="1:16" s="44" customFormat="1" ht="12.75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</row>
    <row r="703" spans="1:16" s="44" customFormat="1" ht="12.75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</row>
    <row r="704" spans="1:16" s="44" customFormat="1" ht="12.75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</row>
    <row r="705" spans="1:16" s="44" customFormat="1" ht="12.75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</row>
    <row r="706" spans="1:16" s="44" customFormat="1" ht="12.75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</row>
    <row r="707" spans="1:16" s="44" customFormat="1" ht="12.75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</row>
    <row r="708" spans="1:16" s="44" customFormat="1" ht="12.75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</row>
    <row r="709" spans="1:16" s="44" customFormat="1" ht="12.75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</row>
    <row r="710" spans="1:16" s="44" customFormat="1" ht="12.75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</row>
    <row r="711" spans="1:16" s="44" customFormat="1" ht="12.75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</row>
    <row r="712" spans="1:16" s="44" customFormat="1" ht="12.75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</row>
    <row r="713" spans="1:16" s="44" customFormat="1" ht="12.75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</row>
    <row r="714" spans="1:16" s="44" customFormat="1" ht="12.75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</row>
    <row r="715" spans="1:16" s="44" customFormat="1" ht="12.75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</row>
    <row r="716" spans="1:16" s="44" customFormat="1" ht="12.75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</row>
    <row r="717" spans="1:16" s="44" customFormat="1" ht="12.75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</row>
    <row r="718" spans="1:16" s="44" customFormat="1" ht="12.75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</row>
    <row r="719" spans="1:16" s="44" customFormat="1" ht="12.75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</row>
    <row r="720" spans="1:16" s="44" customFormat="1" ht="12.75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</row>
    <row r="721" spans="1:16" s="44" customFormat="1" ht="12.75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</row>
    <row r="722" spans="1:16" s="44" customFormat="1" ht="12.75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</row>
    <row r="723" spans="1:16" s="44" customFormat="1" ht="12.75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</row>
    <row r="724" spans="1:16" s="44" customFormat="1" ht="12.75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</row>
    <row r="725" spans="1:16" s="44" customFormat="1" ht="12.75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</row>
    <row r="726" spans="1:16" s="44" customFormat="1" ht="12.75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</row>
    <row r="727" spans="1:16" s="44" customFormat="1" ht="12.75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</row>
    <row r="728" spans="1:16" s="44" customFormat="1" ht="12.75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</row>
    <row r="729" spans="1:16" s="44" customFormat="1" ht="12.75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</row>
    <row r="730" spans="1:16" s="44" customFormat="1" ht="12.75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</row>
    <row r="731" spans="1:16" s="44" customFormat="1" ht="12.75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</row>
    <row r="732" spans="1:16" s="44" customFormat="1" ht="12.75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</row>
    <row r="733" spans="1:16" s="44" customFormat="1" ht="12.75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</row>
    <row r="734" spans="1:16" s="44" customFormat="1" ht="12.75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</row>
    <row r="735" spans="1:16" s="44" customFormat="1" ht="12.75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</row>
    <row r="736" spans="1:16" s="44" customFormat="1" ht="12.75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</row>
    <row r="737" spans="1:16" s="44" customFormat="1" ht="12.75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</row>
    <row r="738" spans="1:16" s="44" customFormat="1" ht="12.75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</row>
    <row r="739" spans="1:16" s="44" customFormat="1" ht="12.75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</row>
    <row r="740" spans="1:16" s="44" customFormat="1" ht="12.75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</row>
    <row r="741" spans="1:16" s="44" customFormat="1" ht="12.75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</row>
    <row r="742" spans="1:16" s="44" customFormat="1" ht="12.75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</row>
    <row r="743" spans="1:16" s="44" customFormat="1" ht="12.75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</row>
    <row r="744" spans="1:16" s="44" customFormat="1" ht="12.75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</row>
    <row r="745" spans="1:16" s="44" customFormat="1" ht="12.75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</row>
    <row r="746" spans="1:16" s="44" customFormat="1" ht="12.75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</row>
    <row r="747" spans="1:16" s="44" customFormat="1" ht="12.75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</row>
    <row r="748" spans="1:16" s="44" customFormat="1" ht="12.75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</row>
    <row r="749" spans="1:16" s="44" customFormat="1" ht="12.75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</row>
    <row r="750" spans="1:16" s="44" customFormat="1" ht="12.75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</row>
    <row r="751" spans="1:16" s="44" customFormat="1" ht="12.75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</row>
    <row r="752" spans="1:16" s="44" customFormat="1" ht="12.75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</row>
    <row r="753" spans="1:16" s="44" customFormat="1" ht="12.75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</row>
    <row r="754" spans="1:16" s="44" customFormat="1" ht="12.75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</row>
    <row r="755" spans="1:16" s="44" customFormat="1" ht="12.75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</row>
    <row r="756" spans="1:16" s="44" customFormat="1" ht="12.75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</row>
    <row r="757" spans="1:16" s="44" customFormat="1" ht="12.75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</row>
    <row r="758" spans="1:16" s="44" customFormat="1" ht="12.75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</row>
    <row r="759" spans="1:16" s="44" customFormat="1" ht="12.75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</row>
    <row r="760" spans="1:16" s="44" customFormat="1" ht="12.75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</row>
    <row r="761" spans="1:16" s="44" customFormat="1" ht="12.75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</row>
    <row r="762" spans="1:16" s="44" customFormat="1" ht="12.75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</row>
    <row r="763" spans="1:16" s="44" customFormat="1" ht="12.75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</row>
    <row r="764" spans="1:16" s="44" customFormat="1" ht="12.75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</row>
    <row r="765" spans="1:16" s="44" customFormat="1" ht="12.75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</row>
    <row r="766" spans="1:16" s="44" customFormat="1" ht="12.75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</row>
    <row r="767" spans="1:16" s="44" customFormat="1" ht="12.75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</row>
    <row r="768" spans="1:16" s="44" customFormat="1" ht="12.75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</row>
    <row r="769" spans="1:16" s="44" customFormat="1" ht="12.75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</row>
    <row r="770" spans="1:16" s="44" customFormat="1" ht="12.75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</row>
    <row r="771" spans="1:16" s="44" customFormat="1" ht="12.75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</row>
    <row r="772" spans="1:16" s="44" customFormat="1" ht="12.75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</row>
    <row r="773" spans="1:16" s="44" customFormat="1" ht="12.75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</row>
    <row r="774" spans="1:16" s="44" customFormat="1" ht="12.75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</row>
    <row r="775" spans="1:16" s="44" customFormat="1" ht="12.75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</row>
    <row r="776" spans="1:16" s="44" customFormat="1" ht="12.75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</row>
    <row r="777" spans="1:16" s="44" customFormat="1" ht="12.75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</row>
    <row r="778" spans="1:16" s="44" customFormat="1" ht="12.75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</row>
    <row r="779" spans="1:16" s="44" customFormat="1" ht="12.75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</row>
    <row r="780" spans="1:16" s="44" customFormat="1" ht="12.75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</row>
    <row r="781" spans="1:16" s="44" customFormat="1" ht="12.75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</row>
    <row r="782" spans="1:16" s="44" customFormat="1" ht="12.75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</row>
    <row r="783" spans="1:16" s="44" customFormat="1" ht="12.75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</row>
    <row r="784" spans="1:16" s="44" customFormat="1" ht="12.75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</row>
    <row r="785" spans="1:16" s="44" customFormat="1" ht="12.75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</row>
    <row r="786" spans="1:16" s="44" customFormat="1" ht="12.75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</row>
    <row r="787" spans="1:16" s="44" customFormat="1" ht="12.75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</row>
    <row r="788" spans="1:16" s="44" customFormat="1" ht="12.75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</row>
    <row r="789" spans="1:16" s="44" customFormat="1" ht="12.75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</row>
    <row r="790" spans="1:16" s="44" customFormat="1" ht="12.75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</row>
    <row r="791" spans="1:16" s="44" customFormat="1" ht="12.75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</row>
    <row r="792" spans="1:16" s="44" customFormat="1" ht="12.75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</row>
    <row r="793" spans="1:16" s="44" customFormat="1" ht="12.75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</row>
    <row r="794" spans="1:16" s="44" customFormat="1" ht="12.75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</row>
    <row r="795" spans="1:16" s="44" customFormat="1" ht="12.75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</row>
    <row r="796" spans="1:16" s="44" customFormat="1" ht="12.75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</row>
    <row r="797" spans="1:16" s="44" customFormat="1" ht="12.75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</row>
    <row r="798" spans="1:16" s="44" customFormat="1" ht="12.75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</row>
    <row r="799" spans="1:16" s="44" customFormat="1" ht="12.75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</row>
    <row r="800" spans="1:16" s="44" customFormat="1" ht="12.75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</row>
    <row r="801" spans="1:16" s="44" customFormat="1" ht="12.75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</row>
    <row r="802" spans="1:16" s="44" customFormat="1" ht="12.75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</row>
    <row r="803" spans="1:16" s="44" customFormat="1" ht="12.75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</row>
    <row r="804" spans="1:16" s="44" customFormat="1" ht="12.75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</row>
    <row r="805" spans="1:16" s="44" customFormat="1" ht="12.75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</row>
    <row r="806" spans="1:16" s="44" customFormat="1" ht="12.75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</row>
    <row r="807" spans="1:16" s="44" customFormat="1" ht="12.75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</row>
    <row r="808" spans="1:16" s="44" customFormat="1" ht="12.75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</row>
    <row r="809" spans="1:16" s="44" customFormat="1" ht="12.75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</row>
    <row r="810" spans="1:16" s="44" customFormat="1" ht="12.75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</row>
    <row r="811" spans="1:16" s="44" customFormat="1" ht="12.75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</row>
    <row r="812" spans="1:16" s="44" customFormat="1" ht="12.75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</row>
    <row r="813" spans="1:16" s="44" customFormat="1" ht="12.75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</row>
    <row r="814" spans="1:16" s="44" customFormat="1" ht="12.75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</row>
    <row r="815" spans="1:16" s="44" customFormat="1" ht="12.75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</row>
    <row r="816" spans="1:16" s="44" customFormat="1" ht="12.75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</row>
    <row r="817" spans="1:16" s="44" customFormat="1" ht="12.75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</row>
    <row r="818" spans="1:16" s="44" customFormat="1" ht="12.75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</row>
    <row r="819" spans="1:16" s="44" customFormat="1" ht="12.75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</row>
    <row r="820" spans="1:16" s="44" customFormat="1" ht="12.75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</row>
    <row r="821" spans="1:16" s="44" customFormat="1" ht="12.75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</row>
    <row r="822" spans="1:16" s="44" customFormat="1" ht="12.75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</row>
    <row r="823" spans="1:16" s="44" customFormat="1" ht="12.75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</row>
    <row r="824" spans="1:16" s="44" customFormat="1" ht="12.75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</row>
    <row r="825" spans="1:16" s="44" customFormat="1" ht="12.75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</row>
    <row r="826" spans="1:16" s="44" customFormat="1" ht="12.75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</row>
    <row r="827" spans="1:16" s="44" customFormat="1" ht="12.75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</row>
    <row r="828" spans="1:16" s="44" customFormat="1" ht="12.75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</row>
    <row r="829" spans="1:16" s="44" customFormat="1" ht="12.75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</row>
    <row r="830" spans="1:16" s="44" customFormat="1" ht="12.75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</row>
    <row r="831" spans="1:16" s="44" customFormat="1" ht="12.75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</row>
    <row r="832" spans="1:16" s="44" customFormat="1" ht="12.75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</row>
    <row r="833" spans="1:16" s="44" customFormat="1" ht="12.75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</row>
    <row r="834" spans="1:16" s="44" customFormat="1" ht="12.75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</row>
    <row r="835" spans="1:16" s="44" customFormat="1" ht="12.75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</row>
    <row r="836" spans="1:16" s="44" customFormat="1" ht="12.75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</row>
    <row r="837" spans="1:16" s="44" customFormat="1" ht="12.75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</row>
    <row r="838" spans="1:16" s="44" customFormat="1" ht="12.75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</row>
    <row r="839" spans="1:16" s="44" customFormat="1" ht="12.75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</row>
    <row r="840" spans="1:16" s="44" customFormat="1" ht="12.75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</row>
    <row r="841" spans="1:16" s="44" customFormat="1" ht="12.75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</row>
    <row r="842" spans="1:16" s="44" customFormat="1" ht="12.75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</row>
    <row r="843" spans="1:16" s="44" customFormat="1" ht="12.75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</row>
    <row r="844" spans="1:16" s="44" customFormat="1" ht="12.75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</row>
    <row r="845" spans="1:16" s="44" customFormat="1" ht="12.75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</row>
    <row r="846" spans="1:16" s="44" customFormat="1" ht="12.75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</row>
    <row r="847" spans="1:16" s="44" customFormat="1" ht="12.75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</row>
    <row r="848" spans="1:16" s="44" customFormat="1" ht="12.75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</row>
    <row r="849" spans="1:16" s="44" customFormat="1" ht="12.75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</row>
    <row r="850" spans="1:16" s="44" customFormat="1" ht="12.75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</row>
    <row r="851" spans="1:16" s="44" customFormat="1" ht="12.75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</row>
    <row r="852" spans="1:16" s="44" customFormat="1" ht="12.75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</row>
    <row r="853" spans="1:16" s="44" customFormat="1" ht="12.75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</row>
    <row r="854" spans="1:16" s="44" customFormat="1" ht="12.75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</row>
    <row r="855" spans="1:16" s="44" customFormat="1" ht="12.75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</row>
    <row r="856" spans="1:16" s="44" customFormat="1" ht="12.75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</row>
    <row r="857" spans="1:16" s="44" customFormat="1" ht="12.75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</row>
    <row r="858" spans="1:16" s="44" customFormat="1" ht="12.75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</row>
    <row r="859" spans="1:16" s="44" customFormat="1" ht="12.75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</row>
    <row r="860" spans="1:16" s="44" customFormat="1" ht="12.75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</row>
    <row r="861" spans="1:16" s="44" customFormat="1" ht="12.75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</row>
    <row r="862" spans="1:16" s="44" customFormat="1" ht="12.75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</row>
    <row r="863" spans="1:16" s="44" customFormat="1" ht="12.75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</row>
    <row r="864" spans="1:16" s="44" customFormat="1" ht="12.75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</row>
    <row r="865" spans="1:16" s="44" customFormat="1" ht="12.75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</row>
    <row r="866" spans="1:16" s="44" customFormat="1" ht="12.75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</row>
    <row r="867" spans="1:16" s="44" customFormat="1" ht="12.75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</row>
    <row r="868" spans="1:16" s="44" customFormat="1" ht="12.75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</row>
    <row r="869" spans="1:16" s="44" customFormat="1" ht="12.75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</row>
    <row r="870" spans="1:16" s="44" customFormat="1" ht="12.75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</row>
    <row r="871" spans="1:16" s="44" customFormat="1" ht="12.75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</row>
    <row r="872" spans="1:16" s="44" customFormat="1" ht="12.75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</row>
    <row r="873" spans="1:16" s="44" customFormat="1" ht="12.75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</row>
    <row r="874" spans="1:16" s="44" customFormat="1" ht="12.75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</row>
    <row r="875" spans="1:16" s="44" customFormat="1" ht="12.75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</row>
    <row r="876" spans="1:16" s="44" customFormat="1" ht="12.75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</row>
    <row r="877" spans="1:16" s="44" customFormat="1" ht="12.75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</row>
    <row r="878" spans="1:16" s="44" customFormat="1" ht="12.75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</row>
    <row r="879" spans="1:16" s="44" customFormat="1" ht="12.75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</row>
    <row r="880" spans="1:16" s="44" customFormat="1" ht="12.75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</row>
    <row r="881" spans="1:16" s="44" customFormat="1" ht="12.75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</row>
    <row r="882" spans="1:16" s="44" customFormat="1" ht="12.75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</row>
    <row r="883" spans="1:16" s="44" customFormat="1" ht="12.75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</row>
    <row r="884" spans="1:16" s="44" customFormat="1" ht="12.75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</row>
    <row r="885" spans="1:16" s="44" customFormat="1" ht="12.75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</row>
    <row r="886" spans="1:16" s="44" customFormat="1" ht="12.75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</row>
    <row r="887" spans="1:16" s="44" customFormat="1" ht="12.75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</row>
    <row r="888" spans="1:16" s="44" customFormat="1" ht="12.75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</row>
    <row r="889" spans="1:16" s="44" customFormat="1" ht="12.75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</row>
    <row r="890" spans="1:16" s="44" customFormat="1" ht="12.75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</row>
    <row r="891" spans="1:16" s="44" customFormat="1" ht="12.75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</row>
    <row r="892" spans="1:16" s="44" customFormat="1" ht="12.75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</row>
    <row r="893" spans="1:16" s="44" customFormat="1" ht="12.75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</row>
    <row r="894" spans="1:16" s="44" customFormat="1" ht="12.75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</row>
    <row r="895" spans="1:16" s="44" customFormat="1" ht="12.75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</row>
    <row r="896" spans="1:16" s="44" customFormat="1" ht="12.75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</row>
    <row r="897" spans="1:16" s="44" customFormat="1" ht="12.75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</row>
    <row r="898" spans="1:16" s="44" customFormat="1" ht="12.75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</row>
    <row r="899" spans="1:16" s="44" customFormat="1" ht="12.75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</row>
    <row r="900" spans="1:16" s="44" customFormat="1" ht="12.75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</row>
    <row r="901" spans="1:16" s="44" customFormat="1" ht="12.75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</row>
    <row r="902" spans="1:16" s="44" customFormat="1" ht="12.75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</row>
    <row r="903" spans="1:16" s="44" customFormat="1" ht="12.75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</row>
    <row r="904" spans="1:16" s="44" customFormat="1" ht="12.75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</row>
    <row r="905" spans="1:16" s="44" customFormat="1" ht="12.75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</row>
    <row r="906" spans="1:16" s="44" customFormat="1" ht="12.75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</row>
    <row r="907" spans="1:16" s="44" customFormat="1" ht="12.75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</row>
    <row r="908" spans="1:16" s="44" customFormat="1" ht="12.75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</row>
    <row r="909" spans="1:16" s="44" customFormat="1" ht="12.75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</row>
    <row r="910" spans="1:16" s="44" customFormat="1" ht="12.75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</row>
    <row r="911" spans="1:16" s="44" customFormat="1" ht="12.75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</row>
    <row r="912" spans="1:16" s="44" customFormat="1" ht="12.75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</row>
    <row r="913" spans="1:16" s="44" customFormat="1" ht="12.75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</row>
    <row r="914" spans="1:16" s="44" customFormat="1" ht="12.75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</row>
    <row r="915" spans="1:16" s="44" customFormat="1" ht="12.75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</row>
    <row r="916" spans="1:16" s="44" customFormat="1" ht="12.75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</row>
    <row r="917" spans="1:16" s="44" customFormat="1" ht="12.75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</row>
    <row r="918" spans="1:16" s="44" customFormat="1" ht="12.75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</row>
    <row r="919" spans="1:16" s="44" customFormat="1" ht="12.75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</row>
    <row r="920" spans="1:16" s="44" customFormat="1" ht="12.75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</row>
    <row r="921" spans="1:16" s="44" customFormat="1" ht="12.75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</row>
    <row r="922" spans="1:16" s="44" customFormat="1" ht="12.75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</row>
    <row r="923" spans="1:16" s="44" customFormat="1" ht="12.75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</row>
    <row r="924" spans="1:16" s="44" customFormat="1" ht="12.75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</row>
    <row r="925" spans="1:16" s="44" customFormat="1" ht="12.75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</row>
    <row r="926" spans="1:16" s="44" customFormat="1" ht="12.75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</row>
    <row r="927" spans="1:16" s="44" customFormat="1" ht="12.75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</row>
    <row r="928" spans="1:16" s="44" customFormat="1" ht="12.75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</row>
    <row r="929" spans="1:16" s="44" customFormat="1" ht="12.75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</row>
    <row r="930" spans="1:16" s="44" customFormat="1" ht="12.75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</row>
    <row r="931" spans="1:16" s="44" customFormat="1" ht="12.75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</row>
    <row r="932" spans="1:16" s="44" customFormat="1" ht="12.75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</row>
    <row r="933" spans="1:16" s="44" customFormat="1" ht="12.75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</row>
    <row r="934" spans="1:16" s="44" customFormat="1" ht="12.75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</row>
    <row r="935" spans="1:16" s="44" customFormat="1" ht="12.75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</row>
    <row r="936" spans="1:16" s="44" customFormat="1" ht="12.75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</row>
    <row r="937" spans="1:16" s="44" customFormat="1" ht="12.75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</row>
    <row r="938" spans="1:16" s="44" customFormat="1" ht="12.75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</row>
    <row r="939" spans="1:16" s="44" customFormat="1" ht="12.75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</row>
    <row r="940" spans="1:16" s="44" customFormat="1" ht="12.75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</row>
    <row r="941" spans="1:16" s="44" customFormat="1" ht="12.75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</row>
    <row r="942" spans="1:16" s="44" customFormat="1" ht="12.75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</row>
    <row r="943" spans="1:16" s="44" customFormat="1" ht="12.75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</row>
    <row r="944" spans="1:16" s="44" customFormat="1" ht="12.75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</row>
    <row r="945" spans="1:16" s="44" customFormat="1" ht="12.75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</row>
    <row r="946" spans="1:16" s="44" customFormat="1" ht="12.75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</row>
    <row r="947" spans="1:16" s="44" customFormat="1" ht="12.75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</row>
    <row r="948" spans="1:16" s="44" customFormat="1" ht="12.75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</row>
    <row r="949" spans="1:16" s="44" customFormat="1" ht="12.75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</row>
    <row r="950" spans="1:16" s="44" customFormat="1" ht="12.75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</row>
    <row r="951" spans="1:16" s="44" customFormat="1" ht="12.75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</row>
    <row r="952" spans="1:16" s="44" customFormat="1" ht="12.75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</row>
    <row r="953" spans="1:16" s="44" customFormat="1" ht="12.75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</row>
    <row r="954" spans="1:16" s="44" customFormat="1" ht="12.75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</row>
    <row r="955" spans="1:16" s="44" customFormat="1" ht="12.75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</row>
    <row r="956" spans="1:16" s="44" customFormat="1" ht="12.75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</row>
    <row r="957" spans="1:16" s="44" customFormat="1" ht="12.75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</row>
    <row r="958" spans="1:16" s="44" customFormat="1" ht="12.75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</row>
    <row r="959" spans="1:16" s="44" customFormat="1" ht="12.75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</row>
    <row r="960" spans="1:16" s="44" customFormat="1" ht="12.75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</row>
    <row r="961" spans="1:16" s="44" customFormat="1" ht="12.75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</row>
    <row r="962" spans="1:16" s="44" customFormat="1" ht="12.75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</row>
    <row r="963" spans="1:16" s="44" customFormat="1" ht="12.75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</row>
    <row r="964" spans="1:16" s="44" customFormat="1" ht="12.75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</row>
    <row r="965" spans="1:16" s="44" customFormat="1" ht="12.75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</row>
    <row r="966" spans="1:16" s="44" customFormat="1" ht="12.75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</row>
    <row r="967" spans="1:16" s="44" customFormat="1" ht="12.75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</row>
    <row r="968" spans="1:16" s="44" customFormat="1" ht="12.75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</row>
    <row r="969" spans="1:16" s="44" customFormat="1" ht="12.75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</row>
    <row r="970" spans="1:16" s="44" customFormat="1" ht="12.75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</row>
    <row r="971" spans="1:16" s="44" customFormat="1" ht="12.75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</row>
    <row r="972" spans="1:16" s="44" customFormat="1" ht="12.75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</row>
    <row r="973" spans="1:16" s="44" customFormat="1" ht="12.75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</row>
    <row r="974" spans="1:16" s="44" customFormat="1" ht="12.75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</row>
    <row r="975" spans="1:16" s="44" customFormat="1" ht="12.75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</row>
    <row r="976" spans="1:16" s="44" customFormat="1" ht="12.75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</row>
    <row r="977" spans="1:16" s="44" customFormat="1" ht="12.75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</row>
    <row r="978" spans="1:16" s="44" customFormat="1" ht="12.75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</row>
    <row r="979" spans="1:16" s="44" customFormat="1" ht="12.75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</row>
    <row r="980" spans="1:16" s="44" customFormat="1" ht="12.75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</row>
    <row r="981" spans="1:16" s="44" customFormat="1" ht="12.75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</row>
    <row r="982" spans="1:16" s="44" customFormat="1" ht="12.75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</row>
    <row r="983" spans="1:16" s="44" customFormat="1" ht="12.75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</row>
    <row r="984" spans="1:16" s="44" customFormat="1" ht="12.75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</row>
    <row r="985" spans="1:16" s="44" customFormat="1" ht="12.75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</row>
    <row r="986" spans="1:16" s="44" customFormat="1" ht="12.75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</row>
    <row r="987" spans="1:16" s="44" customFormat="1" ht="12.75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</row>
    <row r="988" spans="1:16" s="44" customFormat="1" ht="12.75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</row>
    <row r="989" spans="1:16" s="44" customFormat="1" ht="12.75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</row>
    <row r="990" spans="1:16" s="44" customFormat="1" ht="12.75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</row>
    <row r="991" spans="1:16" s="44" customFormat="1" ht="12.75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</row>
    <row r="992" spans="1:16" s="44" customFormat="1" ht="12.75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</row>
    <row r="993" spans="1:16" s="44" customFormat="1" ht="12.75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</row>
    <row r="994" spans="1:16" s="44" customFormat="1" ht="12.75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</row>
    <row r="995" spans="1:16" s="44" customFormat="1" ht="12.75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</row>
    <row r="996" spans="1:16" s="44" customFormat="1" ht="12.75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</row>
    <row r="997" spans="1:16" s="44" customFormat="1" ht="12.75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</row>
    <row r="998" spans="1:16" s="44" customFormat="1" ht="12.75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</row>
    <row r="999" spans="1:16" s="44" customFormat="1" ht="12.75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</row>
    <row r="1000" spans="1:16" s="44" customFormat="1" ht="12.75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</row>
    <row r="1001" spans="1:16" s="44" customFormat="1" ht="12.75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</row>
    <row r="1002" spans="1:16" s="44" customFormat="1" ht="12.75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</row>
    <row r="1003" spans="1:16" s="44" customFormat="1" ht="12.75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</row>
    <row r="1004" spans="1:16" s="44" customFormat="1" ht="12.75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</row>
    <row r="1005" spans="1:16" s="44" customFormat="1" ht="12.75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</row>
    <row r="1006" spans="1:16" s="44" customFormat="1" ht="12.75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</row>
    <row r="1007" spans="1:16" s="44" customFormat="1" ht="12.75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</row>
    <row r="1008" spans="1:16" s="44" customFormat="1" ht="12.75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</row>
    <row r="1009" spans="1:16" s="44" customFormat="1" ht="12.75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</row>
    <row r="1010" spans="1:16" s="44" customFormat="1" ht="12.75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</row>
    <row r="1011" spans="1:16" s="44" customFormat="1" ht="12.75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</row>
    <row r="1012" spans="1:16" s="44" customFormat="1" ht="12.75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</row>
    <row r="1013" spans="1:16" s="44" customFormat="1" ht="12.75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</row>
    <row r="1014" spans="1:16" s="44" customFormat="1" ht="12.75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</row>
    <row r="1015" spans="1:16" s="44" customFormat="1" ht="12.75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</row>
    <row r="1016" spans="1:16" s="44" customFormat="1" ht="12.75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</row>
    <row r="1017" spans="1:16" s="44" customFormat="1" ht="12.75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</row>
    <row r="1018" spans="1:16" s="44" customFormat="1" ht="12.75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</row>
    <row r="1019" spans="1:16" s="44" customFormat="1" ht="12.75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</row>
    <row r="1020" spans="1:16" s="44" customFormat="1" ht="12.75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</row>
    <row r="1021" spans="1:16" s="44" customFormat="1" ht="12.75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</row>
    <row r="1022" spans="1:16" s="44" customFormat="1" ht="12.75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</row>
    <row r="1023" spans="1:16" s="44" customFormat="1" ht="12.75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</row>
    <row r="1024" spans="1:16" s="44" customFormat="1" ht="12.75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</row>
    <row r="1025" spans="1:16" s="44" customFormat="1" ht="12.75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</row>
    <row r="1026" spans="1:16" s="44" customFormat="1" ht="12.75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</row>
    <row r="1027" spans="1:16" s="44" customFormat="1" ht="12.75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</row>
    <row r="1028" spans="1:16" s="44" customFormat="1" ht="12.75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</row>
    <row r="1029" spans="1:16" s="44" customFormat="1" ht="12.75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</row>
    <row r="1030" spans="1:16" s="44" customFormat="1" ht="12.75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</row>
    <row r="1031" spans="1:16" s="44" customFormat="1" ht="12.75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</row>
    <row r="1032" spans="1:16" s="44" customFormat="1" ht="12.75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</row>
    <row r="1033" spans="1:16" s="44" customFormat="1" ht="12.75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</row>
    <row r="1034" spans="1:16" s="44" customFormat="1" ht="12.75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</row>
    <row r="1035" spans="1:16" s="44" customFormat="1" ht="12.75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</row>
    <row r="1036" spans="1:16" s="44" customFormat="1" ht="12.75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</row>
    <row r="1037" spans="1:16" s="44" customFormat="1" ht="12.75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</row>
    <row r="1038" spans="1:16" s="44" customFormat="1" ht="12.75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</row>
    <row r="1039" spans="1:16" s="44" customFormat="1" ht="12.75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</row>
    <row r="1040" spans="1:16" s="44" customFormat="1" ht="12.75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</row>
    <row r="1041" spans="1:16" s="44" customFormat="1" ht="12.75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</row>
    <row r="1042" spans="1:16" s="44" customFormat="1" ht="12.75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</row>
    <row r="1043" spans="1:16" s="44" customFormat="1" ht="12.75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</row>
    <row r="1044" spans="1:16" s="44" customFormat="1" ht="12.75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</row>
    <row r="1045" spans="1:16" s="44" customFormat="1" ht="12.75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</row>
    <row r="1046" spans="1:16" s="44" customFormat="1" ht="12.75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</row>
    <row r="1047" spans="1:16" s="44" customFormat="1" ht="12.75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</row>
    <row r="1048" spans="1:16" s="44" customFormat="1" ht="12.75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</row>
    <row r="1049" spans="1:16" s="44" customFormat="1" ht="12.75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</row>
    <row r="1050" spans="1:16" s="44" customFormat="1" ht="12.75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</row>
    <row r="1051" spans="1:16" s="44" customFormat="1" ht="12.75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</row>
    <row r="1052" spans="1:16" s="44" customFormat="1" ht="12.75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</row>
    <row r="1053" spans="1:16" s="44" customFormat="1" ht="12.75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</row>
    <row r="1054" spans="1:16" s="44" customFormat="1" ht="12.75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</row>
    <row r="1055" spans="1:16" s="44" customFormat="1" ht="12.75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</row>
    <row r="1056" spans="1:16" s="44" customFormat="1" ht="12.75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</row>
    <row r="1057" spans="1:16" s="44" customFormat="1" ht="12.75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</row>
    <row r="1058" spans="1:16" s="44" customFormat="1" ht="12.75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</row>
    <row r="1059" spans="1:16" s="44" customFormat="1" ht="12.75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</row>
    <row r="1060" spans="1:16" s="44" customFormat="1" ht="12.75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</row>
    <row r="1061" spans="1:16" s="44" customFormat="1" ht="12.75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</row>
    <row r="1062" spans="1:16" s="44" customFormat="1" ht="12.75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</row>
    <row r="1063" spans="1:16" s="44" customFormat="1" ht="12.75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</row>
    <row r="1064" spans="1:16" s="44" customFormat="1" ht="12.75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</row>
    <row r="1065" spans="1:16" s="44" customFormat="1" ht="12.75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</row>
    <row r="1066" spans="1:16" s="44" customFormat="1" ht="12.75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</row>
    <row r="1067" spans="1:16" s="44" customFormat="1" ht="12.75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</row>
    <row r="1068" spans="1:16" s="44" customFormat="1" ht="12.75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</row>
    <row r="1069" spans="1:16" s="44" customFormat="1" ht="12.75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</row>
    <row r="1070" spans="1:16" s="44" customFormat="1" ht="12.75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</row>
    <row r="1071" spans="1:16" s="44" customFormat="1" ht="12.75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</row>
    <row r="1072" spans="1:16" s="44" customFormat="1" ht="12.75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</row>
    <row r="1073" spans="1:16" s="44" customFormat="1" ht="12.75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</row>
    <row r="1074" spans="1:16" s="44" customFormat="1" ht="12.75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</row>
    <row r="1075" spans="1:16" s="44" customFormat="1" ht="12.75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</row>
    <row r="1076" spans="1:16" s="44" customFormat="1" ht="12.75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</row>
    <row r="1077" spans="1:16" s="44" customFormat="1" ht="12.75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</row>
    <row r="1078" spans="1:16" s="44" customFormat="1" ht="12.75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</row>
    <row r="1079" spans="1:16" s="44" customFormat="1" ht="12.75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</row>
    <row r="1080" spans="1:16" s="44" customFormat="1" ht="12.75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</row>
    <row r="1081" spans="1:16" s="44" customFormat="1" ht="12.75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</row>
    <row r="1082" spans="1:16" s="44" customFormat="1" ht="12.75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</row>
    <row r="1083" spans="1:16" s="44" customFormat="1" ht="12.75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</row>
    <row r="1084" spans="1:16" s="44" customFormat="1" ht="12.75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</row>
    <row r="1085" spans="1:16" s="44" customFormat="1" ht="12.75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</row>
    <row r="1086" spans="1:16" s="44" customFormat="1" ht="12.75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</row>
    <row r="1087" spans="1:16" s="44" customFormat="1" ht="12.75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</row>
    <row r="1088" spans="1:16" s="44" customFormat="1" ht="12.75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</row>
    <row r="1089" spans="1:16" s="44" customFormat="1" ht="12.75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</row>
    <row r="1090" spans="1:16" s="44" customFormat="1" ht="12.75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</row>
    <row r="1091" spans="1:16" s="44" customFormat="1" ht="12.75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</row>
    <row r="1092" spans="1:16" s="44" customFormat="1" ht="12.75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</row>
    <row r="1093" spans="1:16" s="44" customFormat="1" ht="12.75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</row>
    <row r="1094" spans="1:16" s="44" customFormat="1" ht="12.75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</row>
    <row r="1095" spans="1:16" s="44" customFormat="1" ht="12.75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</row>
    <row r="1096" spans="1:16" s="44" customFormat="1" ht="12.75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</row>
    <row r="1097" spans="1:16" s="44" customFormat="1" ht="12.75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</row>
    <row r="1098" spans="1:16" s="44" customFormat="1" ht="12.75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</row>
    <row r="1099" spans="1:16" s="44" customFormat="1" ht="12.75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</row>
    <row r="1100" spans="1:16" s="44" customFormat="1" ht="12.75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</row>
    <row r="1101" spans="1:16" s="44" customFormat="1" ht="12.75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</row>
    <row r="1102" spans="1:16" s="44" customFormat="1" ht="12.75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</row>
    <row r="1103" spans="1:16" s="44" customFormat="1" ht="12.75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</row>
    <row r="1104" spans="1:16" s="44" customFormat="1" ht="12.75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</row>
    <row r="1105" spans="1:16" s="44" customFormat="1" ht="12.75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</row>
    <row r="1106" spans="1:16" s="44" customFormat="1" ht="12.75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</row>
    <row r="1107" spans="1:16" s="44" customFormat="1" ht="12.75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</row>
    <row r="1108" spans="1:16" s="44" customFormat="1" ht="12.75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</row>
    <row r="1109" spans="1:16" s="44" customFormat="1" ht="12.75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</row>
    <row r="1110" spans="1:16" s="44" customFormat="1" ht="12.75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</row>
    <row r="1111" spans="1:16" s="44" customFormat="1" ht="12.75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</row>
    <row r="1112" spans="1:16" s="44" customFormat="1" ht="12.75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</row>
    <row r="1113" spans="1:16" s="44" customFormat="1" ht="12.75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</row>
    <row r="1114" spans="1:16" s="44" customFormat="1" ht="12.75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</row>
    <row r="1115" spans="1:16" s="44" customFormat="1" ht="12.75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</row>
    <row r="1116" spans="1:16" s="44" customFormat="1" ht="12.75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</row>
    <row r="1117" spans="1:16" s="44" customFormat="1" ht="12.75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</row>
    <row r="1118" spans="1:16" s="44" customFormat="1" ht="12.75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</row>
    <row r="1119" spans="1:16" s="44" customFormat="1" ht="12.75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</row>
    <row r="1120" spans="1:16" s="44" customFormat="1" ht="12.75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</row>
    <row r="1121" spans="1:16" s="44" customFormat="1" ht="12.75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</row>
    <row r="1122" spans="1:16" s="44" customFormat="1" ht="12.75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</row>
    <row r="1123" spans="1:16" s="44" customFormat="1" ht="12.75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</row>
    <row r="1124" spans="1:16" s="44" customFormat="1" ht="12.75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</row>
    <row r="1125" spans="1:16" s="44" customFormat="1" ht="12.75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</row>
    <row r="1126" spans="1:16" s="44" customFormat="1" ht="12.75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</row>
    <row r="1127" spans="1:16" s="44" customFormat="1" ht="12.75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</row>
    <row r="1128" spans="1:16" s="44" customFormat="1" ht="12.75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</row>
    <row r="1129" spans="1:16" s="44" customFormat="1" ht="12.75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</row>
    <row r="1130" spans="1:16" s="44" customFormat="1" ht="12.75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</row>
    <row r="1131" spans="1:16" s="44" customFormat="1" ht="12.75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</row>
    <row r="1132" spans="1:16" s="44" customFormat="1" ht="12.75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</row>
    <row r="1133" spans="1:16" s="44" customFormat="1" ht="12.75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</row>
    <row r="1134" spans="1:16" s="44" customFormat="1" ht="12.75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</row>
    <row r="1135" spans="1:16" s="44" customFormat="1" ht="12.75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</row>
    <row r="1136" spans="1:16" s="44" customFormat="1" ht="12.75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</row>
    <row r="1137" spans="1:16" s="44" customFormat="1" ht="12.75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</row>
    <row r="1138" spans="1:16" s="44" customFormat="1" ht="12.75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</row>
    <row r="1139" spans="1:16" s="44" customFormat="1" ht="12.75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</row>
    <row r="1140" spans="1:16" s="44" customFormat="1" ht="12.75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</row>
    <row r="1141" spans="1:16" s="44" customFormat="1" ht="12.75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</row>
    <row r="1142" spans="1:16" s="44" customFormat="1" ht="12.75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</row>
    <row r="1143" spans="1:16" s="44" customFormat="1" ht="12.75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</row>
    <row r="1144" spans="1:16" s="44" customFormat="1" ht="12.75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</row>
    <row r="1145" spans="1:16" s="44" customFormat="1" ht="12.75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</row>
    <row r="1146" spans="1:16" s="44" customFormat="1" ht="12.75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</row>
    <row r="1147" spans="1:16" s="44" customFormat="1" ht="12.75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</row>
    <row r="1148" spans="1:16" s="44" customFormat="1" ht="12.75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O1148"/>
      <c r="P1148"/>
    </row>
    <row r="1149" spans="1:16" s="44" customFormat="1" ht="12.75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O1149"/>
      <c r="P1149"/>
    </row>
    <row r="1150" spans="1:16" s="44" customFormat="1" ht="12.75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</row>
    <row r="1151" spans="1:16" s="44" customFormat="1" ht="12.75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O1151"/>
      <c r="P1151"/>
    </row>
    <row r="1152" spans="1:16" s="44" customFormat="1" ht="12.75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O1152"/>
      <c r="P1152"/>
    </row>
    <row r="1153" spans="1:16" s="44" customFormat="1" ht="12.75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</row>
    <row r="1154" spans="1:16" s="44" customFormat="1" ht="12.75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O1154"/>
      <c r="P1154"/>
    </row>
    <row r="1155" spans="1:16" s="44" customFormat="1" ht="12.75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O1155"/>
      <c r="P1155"/>
    </row>
    <row r="1156" spans="1:16" s="44" customFormat="1" ht="12.75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</row>
    <row r="1157" spans="1:16" s="44" customFormat="1" ht="12.75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O1157"/>
      <c r="P1157"/>
    </row>
    <row r="1158" spans="1:16" s="44" customFormat="1" ht="12.75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O1158"/>
      <c r="P1158"/>
    </row>
    <row r="1159" spans="1:16" s="44" customFormat="1" ht="12.75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</row>
    <row r="1160" spans="1:16" s="44" customFormat="1" ht="12.75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O1160"/>
      <c r="P1160"/>
    </row>
    <row r="1161" spans="1:16" s="44" customFormat="1" ht="12.75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O1161"/>
      <c r="P1161"/>
    </row>
    <row r="1162" spans="1:16" s="44" customFormat="1" ht="12.75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</row>
    <row r="1163" spans="1:16" s="44" customFormat="1" ht="12.75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O1163"/>
      <c r="P1163"/>
    </row>
    <row r="1164" spans="1:16" s="44" customFormat="1" ht="12.75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O1164"/>
      <c r="P1164"/>
    </row>
    <row r="1165" spans="1:16" s="44" customFormat="1" ht="12.75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</row>
    <row r="1166" spans="1:16" s="44" customFormat="1" ht="12.75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O1166"/>
      <c r="P1166"/>
    </row>
    <row r="1167" spans="1:16" s="44" customFormat="1" ht="12.75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O1167"/>
      <c r="P1167"/>
    </row>
    <row r="1168" spans="1:16" s="44" customFormat="1" ht="12.75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</row>
    <row r="1169" spans="1:16" s="44" customFormat="1" ht="12.75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O1169"/>
      <c r="P1169"/>
    </row>
    <row r="1170" spans="1:16" s="44" customFormat="1" ht="12.75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O1170"/>
      <c r="P1170"/>
    </row>
    <row r="1171" spans="1:16" s="44" customFormat="1" ht="12.75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</row>
    <row r="1172" spans="1:16" s="44" customFormat="1" ht="12.75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O1172"/>
      <c r="P1172"/>
    </row>
    <row r="1173" spans="1:16" s="44" customFormat="1" ht="12.75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O1173"/>
      <c r="P1173"/>
    </row>
    <row r="1174" spans="1:16" s="44" customFormat="1" ht="12.75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</row>
    <row r="1175" spans="1:16" s="44" customFormat="1" ht="12.75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O1175"/>
      <c r="P1175"/>
    </row>
    <row r="1176" spans="1:16" s="44" customFormat="1" ht="12.75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O1176"/>
      <c r="P1176"/>
    </row>
    <row r="1177" spans="1:16" s="44" customFormat="1" ht="12.75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</row>
    <row r="1178" spans="1:16" s="44" customFormat="1" ht="12.75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O1178"/>
      <c r="P1178"/>
    </row>
    <row r="1179" spans="1:16" s="44" customFormat="1" ht="12.75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O1179"/>
      <c r="P1179"/>
    </row>
    <row r="1180" spans="1:16" s="44" customFormat="1" ht="12.75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</row>
    <row r="1181" spans="1:16" s="44" customFormat="1" ht="12.75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O1181"/>
      <c r="P1181"/>
    </row>
    <row r="1182" spans="1:16" s="44" customFormat="1" ht="12.75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O1182"/>
      <c r="P1182"/>
    </row>
    <row r="1183" spans="1:16" s="44" customFormat="1" ht="12.75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</row>
    <row r="1184" spans="1:16" s="44" customFormat="1" ht="12.75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O1184"/>
      <c r="P1184"/>
    </row>
    <row r="1185" spans="1:16" s="44" customFormat="1" ht="12.75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O1185"/>
      <c r="P1185"/>
    </row>
    <row r="1186" spans="1:16" s="44" customFormat="1" ht="12.75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</row>
    <row r="1187" spans="1:16" s="44" customFormat="1" ht="12.75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O1187"/>
      <c r="P1187"/>
    </row>
    <row r="1188" spans="1:16" s="44" customFormat="1" ht="12.75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O1188"/>
      <c r="P1188"/>
    </row>
    <row r="1189" spans="1:16" s="44" customFormat="1" ht="12.75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</row>
    <row r="1190" spans="1:16" s="44" customFormat="1" ht="12.75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O1190"/>
      <c r="P1190"/>
    </row>
    <row r="1191" spans="1:16" s="44" customFormat="1" ht="12.75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O1191"/>
      <c r="P1191"/>
    </row>
    <row r="1192" spans="1:16" s="44" customFormat="1" ht="12.75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</row>
    <row r="1193" spans="1:16" s="44" customFormat="1" ht="12.75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O1193"/>
      <c r="P1193"/>
    </row>
    <row r="1194" spans="1:16" s="44" customFormat="1" ht="12.75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O1194"/>
      <c r="P1194"/>
    </row>
    <row r="1195" spans="1:16" s="44" customFormat="1" ht="12.75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</row>
    <row r="1196" spans="1:16" s="44" customFormat="1" ht="12.75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O1196"/>
      <c r="P1196"/>
    </row>
    <row r="1197" spans="1:16" s="44" customFormat="1" ht="12.75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O1197"/>
      <c r="P1197"/>
    </row>
    <row r="1198" spans="1:16" s="44" customFormat="1" ht="12.75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</row>
    <row r="1199" spans="1:16" s="44" customFormat="1" ht="12.75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O1199"/>
      <c r="P1199"/>
    </row>
    <row r="1200" spans="1:16" s="44" customFormat="1" ht="12.75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O1200"/>
      <c r="P1200"/>
    </row>
    <row r="1201" spans="1:16" s="44" customFormat="1" ht="12.75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</row>
    <row r="1202" spans="1:16" s="44" customFormat="1" ht="12.75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O1202"/>
      <c r="P1202"/>
    </row>
    <row r="1203" spans="1:16" s="44" customFormat="1" ht="12.75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O1203"/>
      <c r="P1203"/>
    </row>
    <row r="1204" spans="1:16" s="44" customFormat="1" ht="12.75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</row>
    <row r="1205" spans="1:16" s="44" customFormat="1" ht="12.75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O1205"/>
      <c r="P1205"/>
    </row>
    <row r="1206" spans="1:16" s="44" customFormat="1" ht="12.75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O1206"/>
      <c r="P1206"/>
    </row>
    <row r="1207" spans="1:16" s="44" customFormat="1" ht="12.75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</row>
    <row r="1208" spans="1:16" s="44" customFormat="1" ht="12.75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O1208"/>
      <c r="P1208"/>
    </row>
    <row r="1209" spans="1:16" s="44" customFormat="1" ht="12.75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O1209"/>
      <c r="P1209"/>
    </row>
    <row r="1210" spans="1:16" s="44" customFormat="1" ht="12.75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</row>
    <row r="1211" spans="1:16" s="44" customFormat="1" ht="12.75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O1211"/>
      <c r="P1211"/>
    </row>
    <row r="1212" spans="1:16" s="44" customFormat="1" ht="12.75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O1212"/>
      <c r="P1212"/>
    </row>
    <row r="1213" spans="1:16" s="44" customFormat="1" ht="12.75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</row>
    <row r="1214" spans="1:16" s="44" customFormat="1" ht="12.75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O1214"/>
      <c r="P1214"/>
    </row>
    <row r="1215" spans="1:16" s="44" customFormat="1" ht="12.75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O1215"/>
      <c r="P1215"/>
    </row>
    <row r="1216" spans="1:16" s="44" customFormat="1" ht="12.75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</row>
    <row r="1217" spans="1:16" s="44" customFormat="1" ht="12.75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O1217"/>
      <c r="P1217"/>
    </row>
    <row r="1218" spans="1:16" s="44" customFormat="1" ht="12.75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O1218"/>
      <c r="P1218"/>
    </row>
    <row r="1219" spans="1:16" s="44" customFormat="1" ht="12.75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</row>
    <row r="1220" spans="1:16" s="44" customFormat="1" ht="12.75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O1220"/>
      <c r="P1220"/>
    </row>
    <row r="1221" spans="1:16" s="44" customFormat="1" ht="12.75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O1221"/>
      <c r="P1221"/>
    </row>
    <row r="1222" spans="1:16" s="44" customFormat="1" ht="12.75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</row>
    <row r="1223" spans="1:16" s="44" customFormat="1" ht="12.75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O1223"/>
      <c r="P1223"/>
    </row>
    <row r="1224" spans="1:16" s="44" customFormat="1" ht="12.75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O1224"/>
      <c r="P1224"/>
    </row>
    <row r="1225" spans="1:16" s="44" customFormat="1" ht="12.75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</row>
    <row r="1226" spans="1:16" s="44" customFormat="1" ht="12.75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O1226"/>
      <c r="P1226"/>
    </row>
    <row r="1227" spans="1:16" s="44" customFormat="1" ht="12.75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O1227"/>
      <c r="P1227"/>
    </row>
    <row r="1228" spans="1:16" s="44" customFormat="1" ht="12.75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</row>
    <row r="1229" spans="1:16" s="44" customFormat="1" ht="12.75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O1229"/>
      <c r="P1229"/>
    </row>
    <row r="1230" spans="1:16" s="44" customFormat="1" ht="12.75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O1230"/>
      <c r="P1230"/>
    </row>
    <row r="1231" spans="1:16" s="44" customFormat="1" ht="12.75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</row>
    <row r="1232" spans="1:16" s="44" customFormat="1" ht="12.75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O1232"/>
      <c r="P1232"/>
    </row>
    <row r="1233" spans="1:16" s="44" customFormat="1" ht="12.75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O1233"/>
      <c r="P1233"/>
    </row>
    <row r="1234" spans="1:16" s="44" customFormat="1" ht="12.75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</row>
    <row r="1235" spans="1:16" s="44" customFormat="1" ht="12.75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  <c r="O1235"/>
      <c r="P1235"/>
    </row>
    <row r="1236" spans="1:16" s="44" customFormat="1" ht="12.75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  <c r="O1236"/>
      <c r="P1236"/>
    </row>
    <row r="1237" spans="1:16" s="44" customFormat="1" ht="12.75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</row>
    <row r="1238" spans="1:16" s="44" customFormat="1" ht="12.75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  <c r="O1238"/>
      <c r="P1238"/>
    </row>
    <row r="1239" spans="1:16" s="44" customFormat="1" ht="12.75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  <c r="O1239"/>
      <c r="P1239"/>
    </row>
    <row r="1240" spans="1:16" s="44" customFormat="1" ht="12.75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</row>
    <row r="1241" spans="1:16" s="44" customFormat="1" ht="12.75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  <c r="O1241"/>
      <c r="P1241"/>
    </row>
    <row r="1242" spans="1:16" s="44" customFormat="1" ht="12.75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  <c r="O1242"/>
      <c r="P1242"/>
    </row>
    <row r="1243" spans="1:16" s="44" customFormat="1" ht="12.75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</row>
    <row r="1244" spans="1:16" s="44" customFormat="1" ht="12.75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  <c r="O1244"/>
      <c r="P1244"/>
    </row>
    <row r="1245" spans="1:16" s="44" customFormat="1" ht="12.75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  <c r="O1245"/>
      <c r="P1245"/>
    </row>
    <row r="1246" spans="1:16" s="44" customFormat="1" ht="12.75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</row>
    <row r="1247" spans="1:16" s="44" customFormat="1" ht="12.75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  <c r="O1247"/>
      <c r="P1247"/>
    </row>
    <row r="1248" spans="1:16" s="44" customFormat="1" ht="12.75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  <c r="O1248"/>
      <c r="P1248"/>
    </row>
    <row r="1249" spans="1:16" s="44" customFormat="1" ht="12.75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</row>
    <row r="1250" spans="1:16" s="44" customFormat="1" ht="12.75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  <c r="O1250"/>
      <c r="P1250"/>
    </row>
    <row r="1251" spans="1:16" s="44" customFormat="1" ht="12.75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  <c r="O1251"/>
      <c r="P1251"/>
    </row>
    <row r="1252" spans="1:16" s="44" customFormat="1" ht="12.75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</row>
    <row r="1253" spans="1:16" s="44" customFormat="1" ht="12.75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  <c r="O1253"/>
      <c r="P1253"/>
    </row>
    <row r="1254" spans="1:16" s="44" customFormat="1" ht="12.75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  <c r="O1254"/>
      <c r="P1254"/>
    </row>
    <row r="1255" spans="1:16" s="44" customFormat="1" ht="12.75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</row>
    <row r="1256" spans="1:16" s="44" customFormat="1" ht="12.75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  <c r="O1256"/>
      <c r="P1256"/>
    </row>
    <row r="1257" spans="1:16" s="44" customFormat="1" ht="12.75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  <c r="O1257"/>
      <c r="P1257"/>
    </row>
    <row r="1258" spans="1:16" s="44" customFormat="1" ht="12.75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</row>
    <row r="1259" spans="1:16" s="44" customFormat="1" ht="12.75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  <c r="O1259"/>
      <c r="P1259"/>
    </row>
    <row r="1260" spans="1:16" s="44" customFormat="1" ht="12.75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  <c r="O1260"/>
      <c r="P1260"/>
    </row>
    <row r="1261" spans="1:16" s="44" customFormat="1" ht="12.75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</row>
    <row r="1262" spans="1:16" s="44" customFormat="1" ht="12.75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/>
      <c r="O1262"/>
      <c r="P1262"/>
    </row>
    <row r="1263" spans="1:16" s="44" customFormat="1" ht="12.75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  <c r="O1263"/>
      <c r="P1263"/>
    </row>
    <row r="1264" spans="1:16" s="44" customFormat="1" ht="12.75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</row>
    <row r="1265" spans="1:16" s="44" customFormat="1" ht="12.75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/>
      <c r="O1265"/>
      <c r="P1265"/>
    </row>
    <row r="1266" spans="1:16" s="44" customFormat="1" ht="12.75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/>
      <c r="O1266"/>
      <c r="P1266"/>
    </row>
    <row r="1267" spans="1:16" s="44" customFormat="1" ht="12.75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</row>
    <row r="1268" spans="1:16" s="44" customFormat="1" ht="12.75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/>
      <c r="O1268"/>
      <c r="P1268"/>
    </row>
    <row r="1269" spans="1:16" s="44" customFormat="1" ht="12.75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/>
      <c r="O1269"/>
      <c r="P1269"/>
    </row>
    <row r="1270" spans="1:16" s="44" customFormat="1" ht="12.75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</row>
    <row r="1271" spans="1:16" s="44" customFormat="1" ht="12.75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/>
      <c r="O1271"/>
      <c r="P1271"/>
    </row>
    <row r="1272" spans="1:16" s="44" customFormat="1" ht="12.75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/>
      <c r="O1272"/>
      <c r="P1272"/>
    </row>
    <row r="1273" spans="1:16" s="44" customFormat="1" ht="12.75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</row>
    <row r="1274" spans="1:16" s="44" customFormat="1" ht="12.75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/>
      <c r="O1274"/>
      <c r="P1274"/>
    </row>
    <row r="1275" spans="1:16" s="44" customFormat="1" ht="12.75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/>
      <c r="O1275"/>
      <c r="P1275"/>
    </row>
    <row r="1276" spans="1:16" s="44" customFormat="1" ht="12.75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</row>
    <row r="1277" spans="1:16" s="44" customFormat="1" ht="12.75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/>
      <c r="O1277"/>
      <c r="P1277"/>
    </row>
    <row r="1278" spans="1:16" s="44" customFormat="1" ht="12.75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/>
      <c r="O1278"/>
      <c r="P1278"/>
    </row>
    <row r="1279" spans="1:16" s="44" customFormat="1" ht="12.75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</row>
    <row r="1280" spans="1:16" s="44" customFormat="1" ht="12.75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/>
      <c r="O1280"/>
      <c r="P1280"/>
    </row>
    <row r="1281" spans="1:16" s="44" customFormat="1" ht="12.75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/>
      <c r="O1281"/>
      <c r="P1281"/>
    </row>
    <row r="1282" spans="1:16" s="44" customFormat="1" ht="12.75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</row>
    <row r="1283" spans="1:16" s="44" customFormat="1" ht="12.75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/>
      <c r="O1283"/>
      <c r="P1283"/>
    </row>
    <row r="1284" spans="1:16" s="44" customFormat="1" ht="12.75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/>
      <c r="O1284"/>
      <c r="P1284"/>
    </row>
    <row r="1285" spans="1:16" s="44" customFormat="1" ht="12.75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</row>
    <row r="1286" spans="1:16" s="44" customFormat="1" ht="12.75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/>
      <c r="O1286"/>
      <c r="P1286"/>
    </row>
    <row r="1287" spans="1:16" s="44" customFormat="1" ht="12.75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/>
      <c r="O1287"/>
      <c r="P1287"/>
    </row>
    <row r="1288" spans="1:16" s="44" customFormat="1" ht="12.75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</row>
    <row r="1289" spans="1:16" s="44" customFormat="1" ht="12.75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/>
      <c r="O1289"/>
      <c r="P1289"/>
    </row>
    <row r="1290" spans="1:16" s="44" customFormat="1" ht="12.75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/>
      <c r="O1290"/>
      <c r="P1290"/>
    </row>
    <row r="1291" spans="1:16" s="44" customFormat="1" ht="12.75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</row>
    <row r="1292" spans="1:16" s="44" customFormat="1" ht="12.75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/>
      <c r="O1292"/>
      <c r="P1292"/>
    </row>
    <row r="1293" spans="1:16" s="44" customFormat="1" ht="12.75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/>
      <c r="O1293"/>
      <c r="P1293"/>
    </row>
    <row r="1294" spans="1:16" s="44" customFormat="1" ht="12.75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</row>
    <row r="1295" spans="1:16" s="44" customFormat="1" ht="12.75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/>
      <c r="O1295"/>
      <c r="P1295"/>
    </row>
    <row r="1296" spans="1:16" s="44" customFormat="1" ht="12.75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/>
      <c r="O1296"/>
      <c r="P1296"/>
    </row>
    <row r="1297" spans="1:16" s="44" customFormat="1" ht="12.75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</row>
    <row r="1298" spans="1:16" s="44" customFormat="1" ht="12.75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/>
      <c r="O1298"/>
      <c r="P1298"/>
    </row>
    <row r="1299" spans="1:16" s="44" customFormat="1" ht="12.75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/>
      <c r="O1299"/>
      <c r="P1299"/>
    </row>
    <row r="1300" spans="1:16" s="44" customFormat="1" ht="12.75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</row>
    <row r="1301" spans="1:16" s="44" customFormat="1" ht="12.75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/>
      <c r="O1301"/>
      <c r="P1301"/>
    </row>
    <row r="1302" spans="1:16" s="44" customFormat="1" ht="12.75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/>
      <c r="O1302"/>
      <c r="P1302"/>
    </row>
    <row r="1303" spans="1:16" s="44" customFormat="1" ht="12.75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</row>
    <row r="1304" spans="1:16" s="44" customFormat="1" ht="12.75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/>
      <c r="O1304"/>
      <c r="P1304"/>
    </row>
    <row r="1305" spans="1:16" s="44" customFormat="1" ht="12.75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/>
      <c r="O1305"/>
      <c r="P1305"/>
    </row>
    <row r="1306" spans="1:16" s="44" customFormat="1" ht="12.75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</row>
    <row r="1307" spans="1:16" s="44" customFormat="1" ht="12.75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/>
      <c r="O1307"/>
      <c r="P1307"/>
    </row>
    <row r="1308" spans="1:16" s="44" customFormat="1" ht="12.75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/>
      <c r="O1308"/>
      <c r="P1308"/>
    </row>
    <row r="1309" spans="1:16" s="44" customFormat="1" ht="12.75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</row>
    <row r="1310" spans="1:16" s="44" customFormat="1" ht="12.75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/>
      <c r="O1310"/>
      <c r="P1310"/>
    </row>
    <row r="1311" spans="1:16" s="44" customFormat="1" ht="12.75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/>
      <c r="O1311"/>
      <c r="P1311"/>
    </row>
    <row r="1312" spans="1:16" s="44" customFormat="1" ht="12.75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</row>
    <row r="1313" spans="1:16" s="44" customFormat="1" ht="12.75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/>
      <c r="O1313"/>
      <c r="P1313"/>
    </row>
    <row r="1314" spans="1:16" s="44" customFormat="1" ht="12.75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/>
      <c r="O1314"/>
      <c r="P1314"/>
    </row>
    <row r="1315" spans="1:16" s="44" customFormat="1" ht="12.75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</row>
    <row r="1316" spans="1:16" s="44" customFormat="1" ht="12.75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/>
      <c r="O1316"/>
      <c r="P1316"/>
    </row>
    <row r="1317" spans="1:16" s="44" customFormat="1" ht="12.75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/>
      <c r="O1317"/>
      <c r="P1317"/>
    </row>
    <row r="1318" spans="1:16" s="44" customFormat="1" ht="12.75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</row>
    <row r="1319" spans="1:16" s="44" customFormat="1" ht="12.75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/>
      <c r="O1319"/>
      <c r="P1319"/>
    </row>
    <row r="1320" spans="1:16" s="44" customFormat="1" ht="12.75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/>
      <c r="O1320"/>
      <c r="P1320"/>
    </row>
    <row r="1321" spans="1:16" s="44" customFormat="1" ht="12.75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</row>
    <row r="1322" spans="1:16" s="44" customFormat="1" ht="12.75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/>
      <c r="O1322"/>
      <c r="P1322"/>
    </row>
    <row r="1323" spans="1:16" s="44" customFormat="1" ht="12.75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/>
      <c r="O1323"/>
      <c r="P1323"/>
    </row>
    <row r="1324" spans="1:16" s="44" customFormat="1" ht="12.75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</row>
    <row r="1325" spans="1:16" s="44" customFormat="1" ht="12.75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/>
      <c r="O1325"/>
      <c r="P1325"/>
    </row>
    <row r="1326" spans="1:16" s="44" customFormat="1" ht="12.75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/>
      <c r="O1326"/>
      <c r="P1326"/>
    </row>
    <row r="1327" spans="1:16" s="44" customFormat="1" ht="12.75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</row>
    <row r="1328" spans="1:16" s="44" customFormat="1" ht="12.75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/>
      <c r="O1328"/>
      <c r="P1328"/>
    </row>
    <row r="1329" spans="1:16" s="44" customFormat="1" ht="12.75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/>
      <c r="O1329"/>
      <c r="P1329"/>
    </row>
    <row r="1330" spans="1:16" s="44" customFormat="1" ht="12.75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</row>
    <row r="1331" spans="1:16" s="44" customFormat="1" ht="12.75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/>
      <c r="O1331"/>
      <c r="P1331"/>
    </row>
    <row r="1332" spans="1:16" s="44" customFormat="1" ht="12.75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/>
      <c r="O1332"/>
      <c r="P1332"/>
    </row>
    <row r="1333" spans="1:16" s="44" customFormat="1" ht="12.75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</row>
    <row r="1334" spans="1:16" s="44" customFormat="1" ht="12.75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/>
      <c r="O1334"/>
      <c r="P1334"/>
    </row>
    <row r="1335" spans="1:16" s="44" customFormat="1" ht="12.75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/>
      <c r="O1335"/>
      <c r="P1335"/>
    </row>
    <row r="1336" spans="1:16" s="44" customFormat="1" ht="12.75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</row>
    <row r="1337" spans="1:16" s="44" customFormat="1" ht="12.75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/>
      <c r="O1337"/>
      <c r="P1337"/>
    </row>
    <row r="1338" spans="1:16" s="44" customFormat="1" ht="12.75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/>
      <c r="O1338"/>
      <c r="P1338"/>
    </row>
    <row r="1339" spans="1:16" s="44" customFormat="1" ht="12.75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</row>
    <row r="1340" spans="1:16" s="44" customFormat="1" ht="12.75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/>
      <c r="O1340"/>
      <c r="P1340"/>
    </row>
    <row r="1341" spans="1:16" s="44" customFormat="1" ht="12.75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/>
      <c r="O1341"/>
      <c r="P1341"/>
    </row>
    <row r="1342" spans="1:16" s="44" customFormat="1" ht="12.75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</row>
    <row r="1343" spans="1:16" s="44" customFormat="1" ht="12.75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/>
      <c r="O1343"/>
      <c r="P1343"/>
    </row>
    <row r="1344" spans="1:16" s="44" customFormat="1" ht="12.75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/>
      <c r="O1344"/>
      <c r="P1344"/>
    </row>
    <row r="1345" spans="1:16" s="44" customFormat="1" ht="12.75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</row>
    <row r="1346" spans="1:16" s="44" customFormat="1" ht="12.75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/>
      <c r="O1346"/>
      <c r="P1346"/>
    </row>
    <row r="1347" spans="1:16" s="44" customFormat="1" ht="12.75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/>
      <c r="O1347"/>
      <c r="P1347"/>
    </row>
    <row r="1348" spans="1:16" s="44" customFormat="1" ht="12.75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</row>
    <row r="1349" spans="1:16" s="44" customFormat="1" ht="12.75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/>
      <c r="O1349"/>
      <c r="P1349"/>
    </row>
    <row r="1350" spans="1:16" s="44" customFormat="1" ht="12.75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/>
      <c r="O1350"/>
      <c r="P1350"/>
    </row>
    <row r="1351" spans="1:16" s="44" customFormat="1" ht="12.75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</row>
    <row r="1352" spans="1:16" s="44" customFormat="1" ht="12.75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/>
      <c r="O1352"/>
      <c r="P1352"/>
    </row>
    <row r="1353" spans="1:16" s="44" customFormat="1" ht="12.75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/>
      <c r="O1353"/>
      <c r="P1353"/>
    </row>
    <row r="1354" spans="1:16" s="44" customFormat="1" ht="12.75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</row>
    <row r="1355" spans="1:16" s="44" customFormat="1" ht="12.75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/>
      <c r="O1355"/>
      <c r="P1355"/>
    </row>
    <row r="1356" spans="1:16" s="44" customFormat="1" ht="12.75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/>
      <c r="O1356"/>
      <c r="P1356"/>
    </row>
    <row r="1357" spans="1:16" s="44" customFormat="1" ht="12.75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</row>
    <row r="1358" spans="1:16" s="44" customFormat="1" ht="12.75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/>
      <c r="O1358"/>
      <c r="P1358"/>
    </row>
    <row r="1359" spans="1:16" s="44" customFormat="1" ht="12.75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/>
      <c r="O1359"/>
      <c r="P1359"/>
    </row>
    <row r="1360" spans="1:16" s="44" customFormat="1" ht="12.75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</row>
    <row r="1361" spans="1:16" s="44" customFormat="1" ht="12.75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/>
      <c r="O1361"/>
      <c r="P1361"/>
    </row>
    <row r="1362" spans="1:16" s="44" customFormat="1" ht="12.75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/>
      <c r="O1362"/>
      <c r="P1362"/>
    </row>
    <row r="1363" spans="1:16" s="44" customFormat="1" ht="12.75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</row>
    <row r="1364" spans="1:16" s="44" customFormat="1" ht="12.75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/>
      <c r="O1364"/>
      <c r="P1364"/>
    </row>
    <row r="1365" spans="1:16" s="44" customFormat="1" ht="12.75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/>
      <c r="O1365"/>
      <c r="P1365"/>
    </row>
    <row r="1366" spans="1:16" s="44" customFormat="1" ht="12.75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</row>
    <row r="1367" spans="1:16" s="44" customFormat="1" ht="12.75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/>
      <c r="O1367"/>
      <c r="P1367"/>
    </row>
    <row r="1368" spans="1:16" s="44" customFormat="1" ht="12.75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  <c r="N1368"/>
      <c r="O1368"/>
      <c r="P1368"/>
    </row>
    <row r="1369" spans="1:16" s="44" customFormat="1" ht="12.75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</row>
    <row r="1370" spans="1:16" s="44" customFormat="1" ht="12.75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  <c r="O1370"/>
      <c r="P1370"/>
    </row>
    <row r="1371" spans="1:16" s="44" customFormat="1" ht="12.75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  <c r="N1371"/>
      <c r="O1371"/>
      <c r="P1371"/>
    </row>
    <row r="1372" spans="1:16" s="44" customFormat="1" ht="12.75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</row>
    <row r="1373" spans="1:16" s="44" customFormat="1" ht="12.75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/>
      <c r="O1373"/>
      <c r="P1373"/>
    </row>
    <row r="1374" spans="1:16" s="44" customFormat="1" ht="12.75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  <c r="N1374"/>
      <c r="O1374"/>
      <c r="P1374"/>
    </row>
    <row r="1375" spans="1:16" s="44" customFormat="1" ht="12.75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</row>
    <row r="1376" spans="1:16" s="44" customFormat="1" ht="12.75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/>
      <c r="O1376"/>
      <c r="P1376"/>
    </row>
    <row r="1377" spans="1:16" s="44" customFormat="1" ht="12.75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  <c r="N1377"/>
      <c r="O1377"/>
      <c r="P1377"/>
    </row>
    <row r="1378" spans="1:16" s="44" customFormat="1" ht="12.75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</row>
    <row r="1379" spans="1:16" s="44" customFormat="1" ht="12.75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/>
      <c r="O1379"/>
      <c r="P1379"/>
    </row>
    <row r="1380" spans="1:16" s="44" customFormat="1" ht="12.75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  <c r="N1380"/>
      <c r="O1380"/>
      <c r="P1380"/>
    </row>
    <row r="1381" spans="1:16" s="44" customFormat="1" ht="12.75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</row>
    <row r="1382" spans="1:16" s="44" customFormat="1" ht="12.75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  <c r="N1382"/>
      <c r="O1382"/>
      <c r="P1382"/>
    </row>
    <row r="1383" spans="1:16" s="44" customFormat="1" ht="12.75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  <c r="N1383"/>
      <c r="O1383"/>
      <c r="P1383"/>
    </row>
    <row r="1384" spans="1:16" s="44" customFormat="1" ht="12.75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</row>
    <row r="1385" spans="1:16" s="44" customFormat="1" ht="12.75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  <c r="N1385"/>
      <c r="O1385"/>
      <c r="P1385"/>
    </row>
    <row r="1386" spans="1:16" s="44" customFormat="1" ht="12.75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  <c r="N1386"/>
      <c r="O1386"/>
      <c r="P1386"/>
    </row>
    <row r="1387" spans="1:16" s="44" customFormat="1" ht="12.75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</row>
    <row r="1388" spans="1:16" s="44" customFormat="1" ht="12.75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  <c r="O1388"/>
      <c r="P1388"/>
    </row>
    <row r="1389" spans="1:16" s="44" customFormat="1" ht="12.75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  <c r="N1389"/>
      <c r="O1389"/>
      <c r="P1389"/>
    </row>
    <row r="1390" spans="1:16" s="44" customFormat="1" ht="12.75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</row>
    <row r="1391" spans="1:16" s="44" customFormat="1" ht="12.75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/>
      <c r="O1391"/>
      <c r="P1391"/>
    </row>
    <row r="1392" spans="1:16" s="44" customFormat="1" ht="12.75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  <c r="N1392"/>
      <c r="O1392"/>
      <c r="P1392"/>
    </row>
    <row r="1393" spans="1:16" s="44" customFormat="1" ht="12.75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</row>
    <row r="1394" spans="1:16" s="44" customFormat="1" ht="12.75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/>
      <c r="O1394"/>
      <c r="P1394"/>
    </row>
    <row r="1395" spans="1:16" s="44" customFormat="1" ht="12.75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/>
      <c r="O1395"/>
      <c r="P1395"/>
    </row>
    <row r="1396" spans="1:16" s="44" customFormat="1" ht="12.75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</row>
    <row r="1397" spans="1:16" s="44" customFormat="1" ht="12.75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/>
      <c r="O1397"/>
      <c r="P1397"/>
    </row>
    <row r="1398" spans="1:16" s="44" customFormat="1" ht="12.75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  <c r="O1398"/>
      <c r="P1398"/>
    </row>
    <row r="1399" spans="1:16" s="44" customFormat="1" ht="12.75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</row>
    <row r="1400" spans="1:16" s="44" customFormat="1" ht="12.75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/>
      <c r="O1400"/>
      <c r="P1400"/>
    </row>
    <row r="1401" spans="1:16" s="44" customFormat="1" ht="12.75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  <c r="O1401"/>
      <c r="P1401"/>
    </row>
    <row r="1402" spans="1:16" s="44" customFormat="1" ht="12.75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</row>
    <row r="1403" spans="1:16" s="44" customFormat="1" ht="12.75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  <c r="N1403"/>
      <c r="O1403"/>
      <c r="P1403"/>
    </row>
    <row r="1404" spans="1:16" s="44" customFormat="1" ht="12.75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  <c r="O1404"/>
      <c r="P1404"/>
    </row>
    <row r="1405" spans="1:16" s="44" customFormat="1" ht="12.75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</row>
    <row r="1406" spans="1:16" s="44" customFormat="1" ht="12.75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  <c r="N1406"/>
      <c r="O1406"/>
      <c r="P1406"/>
    </row>
    <row r="1407" spans="1:16" s="44" customFormat="1" ht="12.75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  <c r="O1407"/>
      <c r="P1407"/>
    </row>
    <row r="1408" spans="1:16" s="44" customFormat="1" ht="12.75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</row>
    <row r="1409" spans="1:16" s="44" customFormat="1" ht="12.75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  <c r="N1409"/>
      <c r="O1409"/>
      <c r="P1409"/>
    </row>
    <row r="1410" spans="1:16" s="44" customFormat="1" ht="12.75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  <c r="O1410"/>
      <c r="P1410"/>
    </row>
    <row r="1411" spans="1:16" s="44" customFormat="1" ht="12.75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</row>
    <row r="1412" spans="1:16" s="44" customFormat="1" ht="12.75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  <c r="N1412"/>
      <c r="O1412"/>
      <c r="P1412"/>
    </row>
    <row r="1413" spans="1:16" s="44" customFormat="1" ht="12.75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  <c r="O1413"/>
      <c r="P1413"/>
    </row>
    <row r="1414" spans="1:16" s="44" customFormat="1" ht="12.75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</row>
    <row r="1415" spans="1:16" s="44" customFormat="1" ht="12.75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  <c r="N1415"/>
      <c r="O1415"/>
      <c r="P1415"/>
    </row>
    <row r="1416" spans="1:16" s="44" customFormat="1" ht="12.75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  <c r="O1416"/>
      <c r="P1416"/>
    </row>
    <row r="1417" spans="1:16" s="44" customFormat="1" ht="12.75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</row>
    <row r="1418" spans="1:16" s="44" customFormat="1" ht="12.75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  <c r="N1418"/>
      <c r="O1418"/>
      <c r="P1418"/>
    </row>
    <row r="1419" spans="1:16" s="44" customFormat="1" ht="12.75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  <c r="O1419"/>
      <c r="P1419"/>
    </row>
    <row r="1420" spans="1:16" s="44" customFormat="1" ht="12.75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</row>
    <row r="1421" spans="1:16" s="44" customFormat="1" ht="12.75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  <c r="N1421"/>
      <c r="O1421"/>
      <c r="P1421"/>
    </row>
    <row r="1422" spans="1:16" s="44" customFormat="1" ht="12.75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  <c r="O1422"/>
      <c r="P1422"/>
    </row>
    <row r="1423" spans="1:16" s="44" customFormat="1" ht="12.75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</row>
    <row r="1424" spans="1:16" s="44" customFormat="1" ht="12.75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  <c r="N1424"/>
      <c r="O1424"/>
      <c r="P1424"/>
    </row>
    <row r="1425" spans="1:16" s="44" customFormat="1" ht="12.75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  <c r="O1425"/>
      <c r="P1425"/>
    </row>
    <row r="1426" spans="1:16" s="44" customFormat="1" ht="12.75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</row>
    <row r="1427" spans="1:16" s="44" customFormat="1" ht="12.75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/>
      <c r="O1427"/>
      <c r="P1427"/>
    </row>
    <row r="1428" spans="1:16" s="44" customFormat="1" ht="12.75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  <c r="O1428"/>
      <c r="P1428"/>
    </row>
    <row r="1429" spans="1:16" s="44" customFormat="1" ht="12.75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</row>
    <row r="1430" spans="1:16" s="44" customFormat="1" ht="12.75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/>
      <c r="O1430"/>
      <c r="P1430"/>
    </row>
    <row r="1431" spans="1:16" s="44" customFormat="1" ht="12.75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  <c r="O1431"/>
      <c r="P1431"/>
    </row>
    <row r="1432" spans="1:16" s="44" customFormat="1" ht="12.75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</row>
    <row r="1433" spans="1:16" s="44" customFormat="1" ht="12.75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/>
      <c r="O1433"/>
      <c r="P1433"/>
    </row>
    <row r="1434" spans="1:16" s="44" customFormat="1" ht="12.75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  <c r="O1434"/>
      <c r="P1434"/>
    </row>
    <row r="1435" spans="1:16" s="44" customFormat="1" ht="12.75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</row>
    <row r="1436" spans="1:16" s="44" customFormat="1" ht="12.75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/>
      <c r="O1436"/>
      <c r="P1436"/>
    </row>
    <row r="1437" spans="1:16" s="44" customFormat="1" ht="12.75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  <c r="O1437"/>
      <c r="P1437"/>
    </row>
    <row r="1438" spans="1:16" s="44" customFormat="1" ht="12.75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</row>
    <row r="1439" spans="1:16" s="44" customFormat="1" ht="12.75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/>
      <c r="O1439"/>
      <c r="P1439"/>
    </row>
    <row r="1440" spans="1:16" s="44" customFormat="1" ht="12.75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  <c r="O1440"/>
      <c r="P1440"/>
    </row>
    <row r="1441" spans="1:16" s="44" customFormat="1" ht="12.75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</row>
    <row r="1442" spans="1:16" s="44" customFormat="1" ht="12.75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/>
      <c r="O1442"/>
      <c r="P1442"/>
    </row>
    <row r="1443" spans="1:16" s="44" customFormat="1" ht="12.75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  <c r="O1443"/>
      <c r="P1443"/>
    </row>
    <row r="1444" spans="1:16" s="44" customFormat="1" ht="12.75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</row>
    <row r="1445" spans="1:16" s="44" customFormat="1" ht="12.75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  <c r="N1445"/>
      <c r="O1445"/>
      <c r="P1445"/>
    </row>
    <row r="1446" spans="1:16" s="44" customFormat="1" ht="12.75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  <c r="O1446"/>
      <c r="P1446"/>
    </row>
    <row r="1447" spans="1:16" s="44" customFormat="1" ht="12.75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</row>
    <row r="1448" spans="1:16" s="44" customFormat="1" ht="12.75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  <c r="N1448"/>
      <c r="O1448"/>
      <c r="P1448"/>
    </row>
    <row r="1449" spans="1:16" s="44" customFormat="1" ht="12.75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  <c r="O1449"/>
      <c r="P1449"/>
    </row>
    <row r="1450" spans="1:16" s="44" customFormat="1" ht="12.75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</row>
    <row r="1451" spans="1:16" s="44" customFormat="1" ht="12.75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  <c r="N1451"/>
      <c r="O1451"/>
      <c r="P1451"/>
    </row>
    <row r="1452" spans="1:16" s="44" customFormat="1" ht="12.75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  <c r="O1452"/>
      <c r="P1452"/>
    </row>
    <row r="1453" spans="1:16" s="44" customFormat="1" ht="12.75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</row>
    <row r="1454" spans="1:16" s="44" customFormat="1" ht="12.75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/>
      <c r="O1454"/>
      <c r="P1454"/>
    </row>
    <row r="1455" spans="1:16" s="44" customFormat="1" ht="12.75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  <c r="O1455"/>
      <c r="P1455"/>
    </row>
    <row r="1456" spans="1:16" s="44" customFormat="1" ht="12.75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</row>
    <row r="1457" spans="1:16" s="44" customFormat="1" ht="12.75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/>
      <c r="O1457"/>
      <c r="P1457"/>
    </row>
    <row r="1458" spans="1:16" s="44" customFormat="1" ht="12.75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  <c r="O1458"/>
      <c r="P1458"/>
    </row>
    <row r="1459" spans="1:16" s="44" customFormat="1" ht="12.75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</row>
    <row r="1460" spans="1:16" s="44" customFormat="1" ht="12.75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/>
      <c r="O1460"/>
      <c r="P1460"/>
    </row>
    <row r="1461" spans="1:16" s="44" customFormat="1" ht="12.75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  <c r="O1461"/>
      <c r="P1461"/>
    </row>
    <row r="1462" spans="1:16" s="44" customFormat="1" ht="12.75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</row>
    <row r="1463" spans="1:16" s="44" customFormat="1" ht="12.75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/>
      <c r="O1463"/>
      <c r="P1463"/>
    </row>
    <row r="1464" spans="1:16" s="44" customFormat="1" ht="12.75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  <c r="O1464"/>
      <c r="P1464"/>
    </row>
    <row r="1465" spans="1:16" s="44" customFormat="1" ht="12.75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</row>
    <row r="1466" spans="1:16" s="44" customFormat="1" ht="12.75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  <c r="N1466"/>
      <c r="O1466"/>
      <c r="P1466"/>
    </row>
    <row r="1467" spans="1:16" s="44" customFormat="1" ht="12.75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  <c r="O1467"/>
      <c r="P1467"/>
    </row>
    <row r="1468" spans="1:16" s="44" customFormat="1" ht="12.75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</row>
    <row r="1469" spans="1:16" s="44" customFormat="1" ht="12.75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  <c r="N1469"/>
      <c r="O1469"/>
      <c r="P1469"/>
    </row>
    <row r="1470" spans="1:16" s="44" customFormat="1" ht="12.75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  <c r="O1470"/>
      <c r="P1470"/>
    </row>
    <row r="1471" spans="1:16" s="44" customFormat="1" ht="12.75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</row>
    <row r="1472" spans="1:16" s="44" customFormat="1" ht="12.75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  <c r="N1472"/>
      <c r="O1472"/>
      <c r="P1472"/>
    </row>
    <row r="1473" spans="1:16" s="44" customFormat="1" ht="12.75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  <c r="O1473"/>
      <c r="P1473"/>
    </row>
    <row r="1474" spans="1:16" s="44" customFormat="1" ht="12.75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</row>
    <row r="1475" spans="1:16" s="44" customFormat="1" ht="12.75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  <c r="N1475"/>
      <c r="O1475"/>
      <c r="P1475"/>
    </row>
    <row r="1476" spans="1:16" s="44" customFormat="1" ht="12.75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  <c r="O1476"/>
      <c r="P1476"/>
    </row>
    <row r="1477" spans="1:16" s="44" customFormat="1" ht="12.75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</row>
    <row r="1478" spans="1:16" s="44" customFormat="1" ht="12.75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  <c r="N1478"/>
      <c r="O1478"/>
      <c r="P1478"/>
    </row>
    <row r="1479" spans="1:16" s="44" customFormat="1" ht="12.75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  <c r="O1479"/>
      <c r="P1479"/>
    </row>
    <row r="1480" spans="1:16" s="44" customFormat="1" ht="12.75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</row>
    <row r="1481" spans="1:16" s="44" customFormat="1" ht="12.75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  <c r="N1481"/>
      <c r="O1481"/>
      <c r="P1481"/>
    </row>
    <row r="1482" spans="1:16" s="44" customFormat="1" ht="12.75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  <c r="O1482"/>
      <c r="P1482"/>
    </row>
    <row r="1483" spans="1:16" s="44" customFormat="1" ht="12.75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</row>
    <row r="1484" spans="1:16" s="44" customFormat="1" ht="12.75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  <c r="N1484"/>
      <c r="O1484"/>
      <c r="P1484"/>
    </row>
    <row r="1485" spans="1:16" s="44" customFormat="1" ht="12.75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  <c r="O1485"/>
      <c r="P1485"/>
    </row>
    <row r="1486" spans="1:16" s="44" customFormat="1" ht="12.75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</row>
    <row r="1487" spans="1:16" s="44" customFormat="1" ht="12.75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/>
      <c r="O1487"/>
      <c r="P1487"/>
    </row>
    <row r="1488" spans="1:16" s="44" customFormat="1" ht="12.75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  <c r="O1488"/>
      <c r="P1488"/>
    </row>
    <row r="1489" spans="1:16" s="44" customFormat="1" ht="12.75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</row>
    <row r="1490" spans="1:16" s="44" customFormat="1" ht="12.75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/>
      <c r="O1490"/>
      <c r="P1490"/>
    </row>
    <row r="1491" spans="1:16" s="44" customFormat="1" ht="12.75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  <c r="O1491"/>
      <c r="P1491"/>
    </row>
    <row r="1492" spans="1:16" s="44" customFormat="1" ht="12.75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</row>
    <row r="1493" spans="1:16" s="44" customFormat="1" ht="12.75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/>
      <c r="O1493"/>
      <c r="P1493"/>
    </row>
    <row r="1494" spans="1:16" s="44" customFormat="1" ht="12.75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  <c r="O1494"/>
      <c r="P1494"/>
    </row>
    <row r="1495" spans="1:16" s="44" customFormat="1" ht="12.75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</row>
    <row r="1496" spans="1:16" s="44" customFormat="1" ht="12.75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/>
      <c r="O1496"/>
      <c r="P1496"/>
    </row>
    <row r="1497" spans="1:16" s="44" customFormat="1" ht="12.75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  <c r="O1497"/>
      <c r="P1497"/>
    </row>
    <row r="1498" spans="1:16" s="44" customFormat="1" ht="12.75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</row>
    <row r="1499" spans="1:16" s="44" customFormat="1" ht="12.75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  <c r="O1499"/>
      <c r="P1499"/>
    </row>
    <row r="1500" spans="1:16" s="44" customFormat="1" ht="12.75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  <c r="O1500"/>
      <c r="P1500"/>
    </row>
    <row r="1501" spans="1:16" s="44" customFormat="1" ht="12.75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</row>
    <row r="1502" spans="1:16" s="44" customFormat="1" ht="12.75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/>
      <c r="O1502"/>
      <c r="P1502"/>
    </row>
    <row r="1503" spans="1:16" s="44" customFormat="1" ht="12.75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  <c r="O1503"/>
      <c r="P1503"/>
    </row>
    <row r="1504" spans="1:16" s="44" customFormat="1" ht="12.75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</row>
    <row r="1505" spans="1:16" s="44" customFormat="1" ht="12.75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  <c r="O1505"/>
      <c r="P1505"/>
    </row>
    <row r="1506" spans="1:16" s="44" customFormat="1" ht="12.75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  <c r="O1506"/>
      <c r="P1506"/>
    </row>
    <row r="1507" spans="1:16" s="44" customFormat="1" ht="12.75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</row>
    <row r="1508" spans="1:16" s="44" customFormat="1" ht="12.75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/>
      <c r="O1508"/>
      <c r="P1508"/>
    </row>
    <row r="1509" spans="1:16" s="44" customFormat="1" ht="12.75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  <c r="O1509"/>
      <c r="P1509"/>
    </row>
    <row r="1510" spans="1:16" s="44" customFormat="1" ht="12.75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</row>
    <row r="1511" spans="1:16" s="44" customFormat="1" ht="12.75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  <c r="N1511"/>
      <c r="O1511"/>
      <c r="P1511"/>
    </row>
    <row r="1512" spans="1:16" s="44" customFormat="1" ht="12.75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  <c r="O1512"/>
      <c r="P1512"/>
    </row>
    <row r="1513" spans="1:16" s="44" customFormat="1" ht="12.75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</row>
    <row r="1514" spans="1:16" s="44" customFormat="1" ht="12.75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  <c r="N1514"/>
      <c r="O1514"/>
      <c r="P1514"/>
    </row>
    <row r="1515" spans="1:16" s="44" customFormat="1" ht="12.75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  <c r="O1515"/>
      <c r="P1515"/>
    </row>
    <row r="1516" spans="1:16" s="44" customFormat="1" ht="12.75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</row>
    <row r="1517" spans="1:16" s="44" customFormat="1" ht="12.75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  <c r="N1517"/>
      <c r="O1517"/>
      <c r="P1517"/>
    </row>
    <row r="1518" spans="1:16" s="44" customFormat="1" ht="12.75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  <c r="O1518"/>
      <c r="P1518"/>
    </row>
    <row r="1519" spans="1:16" s="44" customFormat="1" ht="12.75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</row>
    <row r="1520" spans="1:16" s="44" customFormat="1" ht="12.75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  <c r="N1520"/>
      <c r="O1520"/>
      <c r="P1520"/>
    </row>
    <row r="1521" spans="1:16" s="44" customFormat="1" ht="12.75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  <c r="O1521"/>
      <c r="P1521"/>
    </row>
    <row r="1522" spans="1:16" s="44" customFormat="1" ht="12.75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</row>
    <row r="1523" spans="1:16" s="44" customFormat="1" ht="12.75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  <c r="N1523"/>
      <c r="O1523"/>
      <c r="P1523"/>
    </row>
    <row r="1524" spans="1:16" s="44" customFormat="1" ht="12.75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  <c r="O1524"/>
      <c r="P1524"/>
    </row>
    <row r="1525" spans="1:16" s="44" customFormat="1" ht="12.75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</row>
    <row r="1526" spans="1:16" s="44" customFormat="1" ht="12.75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  <c r="N1526"/>
      <c r="O1526"/>
      <c r="P1526"/>
    </row>
    <row r="1527" spans="1:16" s="44" customFormat="1" ht="12.75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  <c r="O1527"/>
      <c r="P1527"/>
    </row>
    <row r="1528" spans="1:16" s="44" customFormat="1" ht="12.75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</row>
    <row r="1529" spans="1:16" s="44" customFormat="1" ht="12.75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  <c r="N1529"/>
      <c r="O1529"/>
      <c r="P1529"/>
    </row>
    <row r="1530" spans="1:16" s="44" customFormat="1" ht="12.75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  <c r="O1530"/>
      <c r="P1530"/>
    </row>
    <row r="1531" spans="1:16" s="44" customFormat="1" ht="12.75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</row>
    <row r="1532" spans="1:16" s="44" customFormat="1" ht="12.75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  <c r="N1532"/>
      <c r="O1532"/>
      <c r="P1532"/>
    </row>
    <row r="1533" spans="1:16" s="44" customFormat="1" ht="12.75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  <c r="O1533"/>
      <c r="P1533"/>
    </row>
    <row r="1534" spans="1:16" s="44" customFormat="1" ht="12.75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</row>
    <row r="1535" spans="1:16" s="44" customFormat="1" ht="12.75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  <c r="N1535"/>
      <c r="O1535"/>
      <c r="P1535"/>
    </row>
    <row r="1536" spans="1:16" s="44" customFormat="1" ht="12.75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  <c r="O1536"/>
      <c r="P1536"/>
    </row>
    <row r="1537" spans="1:16" s="44" customFormat="1" ht="12.75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</row>
    <row r="1538" spans="1:16" s="44" customFormat="1" ht="12.75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  <c r="N1538"/>
      <c r="O1538"/>
      <c r="P1538"/>
    </row>
    <row r="1539" spans="1:16" s="44" customFormat="1" ht="12.75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  <c r="O1539"/>
      <c r="P1539"/>
    </row>
    <row r="1540" spans="1:16" s="44" customFormat="1" ht="12.75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</row>
    <row r="1541" spans="1:16" s="44" customFormat="1" ht="12.75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  <c r="N1541"/>
      <c r="O1541"/>
      <c r="P1541"/>
    </row>
    <row r="1542" spans="1:16" s="44" customFormat="1" ht="12.75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  <c r="O1542"/>
      <c r="P1542"/>
    </row>
    <row r="1543" spans="1:16" s="44" customFormat="1" ht="12.75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</row>
    <row r="1544" spans="1:16" s="44" customFormat="1" ht="12.75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  <c r="N1544"/>
      <c r="O1544"/>
      <c r="P1544"/>
    </row>
    <row r="1545" spans="1:16" s="44" customFormat="1" ht="12.75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  <c r="O1545"/>
      <c r="P1545"/>
    </row>
    <row r="1546" spans="1:16" s="44" customFormat="1" ht="12.75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</row>
    <row r="1547" spans="1:16" s="44" customFormat="1" ht="12.75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  <c r="N1547"/>
      <c r="O1547"/>
      <c r="P1547"/>
    </row>
    <row r="1548" spans="1:16" s="44" customFormat="1" ht="12.75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  <c r="O1548"/>
      <c r="P1548"/>
    </row>
    <row r="1549" spans="1:16" s="44" customFormat="1" ht="12.75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</row>
    <row r="1550" spans="1:16" s="44" customFormat="1" ht="12.75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  <c r="N1550"/>
      <c r="O1550"/>
      <c r="P1550"/>
    </row>
    <row r="1551" spans="1:16" s="44" customFormat="1" ht="12.75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  <c r="O1551"/>
      <c r="P1551"/>
    </row>
    <row r="1552" spans="1:16" s="44" customFormat="1" ht="12.75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</row>
    <row r="1553" spans="1:16" s="44" customFormat="1" ht="12.75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  <c r="N1553"/>
      <c r="O1553"/>
      <c r="P1553"/>
    </row>
    <row r="1554" spans="1:16" s="44" customFormat="1" ht="12.75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  <c r="O1554"/>
      <c r="P1554"/>
    </row>
    <row r="1555" spans="1:16" s="44" customFormat="1" ht="12.75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</row>
    <row r="1556" spans="1:16" s="44" customFormat="1" ht="12.75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  <c r="N1556"/>
      <c r="O1556"/>
      <c r="P1556"/>
    </row>
    <row r="1557" spans="1:16" s="44" customFormat="1" ht="12.75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  <c r="O1557"/>
      <c r="P1557"/>
    </row>
    <row r="1558" spans="1:16" s="44" customFormat="1" ht="12.75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</row>
    <row r="1559" spans="1:16" s="44" customFormat="1" ht="12.75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  <c r="N1559"/>
      <c r="O1559"/>
      <c r="P1559"/>
    </row>
    <row r="1560" spans="1:16" s="44" customFormat="1" ht="12.75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  <c r="O1560"/>
      <c r="P1560"/>
    </row>
    <row r="1561" spans="1:16" s="44" customFormat="1" ht="12.75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</row>
    <row r="1562" spans="1:16" s="44" customFormat="1" ht="12.75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  <c r="N1562"/>
      <c r="O1562"/>
      <c r="P1562"/>
    </row>
    <row r="1563" spans="1:16" s="44" customFormat="1" ht="12.75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  <c r="O1563"/>
      <c r="P1563"/>
    </row>
    <row r="1564" spans="1:16" s="44" customFormat="1" ht="12.75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</row>
    <row r="1565" spans="1:16" s="44" customFormat="1" ht="12.75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  <c r="N1565"/>
      <c r="O1565"/>
      <c r="P1565"/>
    </row>
    <row r="1566" spans="1:16" s="44" customFormat="1" ht="12.75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  <c r="O1566"/>
      <c r="P1566"/>
    </row>
    <row r="1567" spans="1:16" s="44" customFormat="1" ht="12.75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</row>
    <row r="1568" spans="1:16" s="44" customFormat="1" ht="12.75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  <c r="N1568"/>
      <c r="O1568"/>
      <c r="P1568"/>
    </row>
    <row r="1569" spans="1:16" s="44" customFormat="1" ht="12.75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  <c r="P1569"/>
    </row>
    <row r="1570" spans="1:16" s="44" customFormat="1" ht="12.75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</row>
    <row r="1571" spans="1:16" s="44" customFormat="1" ht="12.75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  <c r="N1571"/>
      <c r="O1571"/>
      <c r="P1571"/>
    </row>
    <row r="1572" spans="1:16" s="44" customFormat="1" ht="12.75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  <c r="P1572"/>
    </row>
    <row r="1573" spans="1:16" s="44" customFormat="1" ht="12.75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</row>
    <row r="1574" spans="1:16" s="44" customFormat="1" ht="12.75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  <c r="N1574"/>
      <c r="O1574"/>
      <c r="P1574"/>
    </row>
    <row r="1575" spans="1:16" s="44" customFormat="1" ht="12.75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  <c r="P1575"/>
    </row>
    <row r="1576" spans="1:16" s="44" customFormat="1" ht="12.75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</row>
    <row r="1577" spans="1:16" s="44" customFormat="1" ht="12.75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  <c r="N1577"/>
      <c r="O1577"/>
      <c r="P1577"/>
    </row>
    <row r="1578" spans="1:16" s="44" customFormat="1" ht="12.75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  <c r="P1578"/>
    </row>
    <row r="1579" spans="1:16" s="44" customFormat="1" ht="12.75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</row>
    <row r="1580" spans="1:16" s="44" customFormat="1" ht="12.75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  <c r="N1580"/>
      <c r="O1580"/>
      <c r="P1580"/>
    </row>
    <row r="1581" spans="1:16" s="44" customFormat="1" ht="12.75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  <c r="P1581"/>
    </row>
    <row r="1582" spans="1:16" s="44" customFormat="1" ht="12.75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</row>
    <row r="1583" spans="1:16" s="44" customFormat="1" ht="12.75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  <c r="N1583"/>
      <c r="O1583"/>
      <c r="P1583"/>
    </row>
    <row r="1584" spans="1:16" s="44" customFormat="1" ht="12.75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  <c r="P1584"/>
    </row>
    <row r="1585" spans="1:16" s="44" customFormat="1" ht="12.75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</row>
    <row r="1586" spans="1:16" s="44" customFormat="1" ht="12.75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  <c r="N1586"/>
      <c r="O1586"/>
      <c r="P1586"/>
    </row>
    <row r="1587" spans="1:16" s="44" customFormat="1" ht="12.75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  <c r="P1587"/>
    </row>
    <row r="1588" spans="1:16" s="44" customFormat="1" ht="12.75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</row>
    <row r="1589" spans="1:16" s="44" customFormat="1" ht="12.75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  <c r="N1589"/>
      <c r="O1589"/>
      <c r="P1589"/>
    </row>
    <row r="1590" spans="1:16" s="44" customFormat="1" ht="12.75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  <c r="P1590"/>
    </row>
    <row r="1591" spans="1:16" s="44" customFormat="1" ht="12.75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</row>
    <row r="1592" spans="1:16" s="44" customFormat="1" ht="12.75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/>
      <c r="O1592"/>
      <c r="P1592"/>
    </row>
    <row r="1593" spans="1:16" s="44" customFormat="1" ht="12.75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  <c r="P1593"/>
    </row>
    <row r="1594" spans="1:16" s="44" customFormat="1" ht="12.75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</row>
    <row r="1595" spans="1:16" s="44" customFormat="1" ht="12.75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  <c r="N1595"/>
      <c r="O1595"/>
      <c r="P1595"/>
    </row>
    <row r="1596" spans="1:16" s="44" customFormat="1" ht="12.75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  <c r="P1596"/>
    </row>
    <row r="1597" spans="1:16" s="44" customFormat="1" ht="12.75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</row>
    <row r="1598" spans="1:16" s="44" customFormat="1" ht="12.75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  <c r="N1598"/>
      <c r="O1598"/>
      <c r="P1598"/>
    </row>
    <row r="1599" spans="1:16" s="44" customFormat="1" ht="12.75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  <c r="P1599"/>
    </row>
    <row r="1600" spans="1:16" s="44" customFormat="1" ht="12.75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</row>
    <row r="1601" spans="1:16" s="44" customFormat="1" ht="12.75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  <c r="N1601"/>
      <c r="O1601"/>
      <c r="P1601"/>
    </row>
    <row r="1602" spans="1:16" s="44" customFormat="1" ht="12.75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  <c r="P1602"/>
    </row>
    <row r="1603" spans="1:16" s="44" customFormat="1" ht="12.75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</row>
    <row r="1604" spans="1:16" s="44" customFormat="1" ht="12.75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  <c r="N1604"/>
      <c r="O1604"/>
      <c r="P1604"/>
    </row>
    <row r="1605" spans="1:16" s="44" customFormat="1" ht="12.75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  <c r="P1605"/>
    </row>
    <row r="1606" spans="1:16" s="44" customFormat="1" ht="12.75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</row>
    <row r="1607" spans="1:16" s="44" customFormat="1" ht="12.75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  <c r="N1607"/>
      <c r="O1607"/>
      <c r="P1607"/>
    </row>
    <row r="1608" spans="1:16" s="44" customFormat="1" ht="12.75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  <c r="P1608"/>
    </row>
    <row r="1609" spans="1:16" s="44" customFormat="1" ht="12.75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</row>
    <row r="1610" spans="1:16" s="44" customFormat="1" ht="12.75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  <c r="N1610"/>
      <c r="O1610"/>
      <c r="P1610"/>
    </row>
    <row r="1611" spans="1:16" s="44" customFormat="1" ht="12.75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  <c r="P1611"/>
    </row>
    <row r="1612" spans="1:16" s="44" customFormat="1" ht="12.75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</row>
    <row r="1613" spans="1:16" s="44" customFormat="1" ht="12.75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  <c r="N1613"/>
      <c r="O1613"/>
      <c r="P1613"/>
    </row>
    <row r="1614" spans="1:16" s="44" customFormat="1" ht="12.75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  <c r="P1614"/>
    </row>
    <row r="1615" spans="1:16" s="44" customFormat="1" ht="12.75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  <c r="P1615"/>
    </row>
    <row r="1616" spans="1:16" s="44" customFormat="1" ht="12.75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  <c r="N1616"/>
      <c r="O1616"/>
      <c r="P1616"/>
    </row>
    <row r="1617" spans="1:16" s="44" customFormat="1" ht="12.75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  <c r="P1617"/>
    </row>
    <row r="1618" spans="1:16" s="44" customFormat="1" ht="12.75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  <c r="P1618"/>
    </row>
    <row r="1619" spans="1:16" s="44" customFormat="1" ht="12.75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  <c r="N1619"/>
      <c r="O1619"/>
      <c r="P1619"/>
    </row>
    <row r="1620" spans="1:16" s="44" customFormat="1" ht="12.75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  <c r="P1620"/>
    </row>
    <row r="1621" spans="1:16" s="44" customFormat="1" ht="12.75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  <c r="P1621"/>
    </row>
    <row r="1622" spans="1:16" s="44" customFormat="1" ht="12.75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  <c r="N1622"/>
      <c r="O1622"/>
      <c r="P1622"/>
    </row>
    <row r="1623" spans="1:16" s="44" customFormat="1" ht="12.75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  <c r="P1623"/>
    </row>
    <row r="1624" spans="1:16" s="44" customFormat="1" ht="12.75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  <c r="P1624"/>
    </row>
    <row r="1625" spans="1:16" s="44" customFormat="1" ht="12.75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  <c r="N1625"/>
      <c r="O1625"/>
      <c r="P1625"/>
    </row>
    <row r="1626" spans="1:16" s="44" customFormat="1" ht="12.75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  <c r="P1626"/>
    </row>
    <row r="1627" spans="1:16" s="44" customFormat="1" ht="12.75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  <c r="P1627"/>
    </row>
    <row r="1628" spans="1:16" s="44" customFormat="1" ht="12.75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  <c r="N1628"/>
      <c r="O1628"/>
      <c r="P1628"/>
    </row>
    <row r="1629" spans="1:16" s="44" customFormat="1" ht="12.75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  <c r="P1629"/>
    </row>
    <row r="1630" spans="1:16" s="44" customFormat="1" ht="12.75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  <c r="P1630"/>
    </row>
    <row r="1631" spans="1:16" s="44" customFormat="1" ht="12.75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  <c r="N1631"/>
      <c r="O1631"/>
      <c r="P1631"/>
    </row>
    <row r="1632" spans="1:16" s="44" customFormat="1" ht="12.75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  <c r="P1632"/>
    </row>
    <row r="1633" spans="1:16" s="44" customFormat="1" ht="12.75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  <c r="P1633"/>
    </row>
    <row r="1634" spans="1:16" s="44" customFormat="1" ht="12.75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  <c r="N1634"/>
      <c r="O1634"/>
      <c r="P1634"/>
    </row>
    <row r="1635" spans="1:16" s="44" customFormat="1" ht="12.75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  <c r="P1635"/>
    </row>
    <row r="1636" spans="1:16" s="44" customFormat="1" ht="12.75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  <c r="P1636"/>
    </row>
    <row r="1637" spans="1:16" s="44" customFormat="1" ht="12.75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  <c r="N1637"/>
      <c r="O1637"/>
      <c r="P1637"/>
    </row>
    <row r="1638" spans="1:16" s="44" customFormat="1" ht="12.75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  <c r="P1638"/>
    </row>
    <row r="1639" spans="1:16" s="44" customFormat="1" ht="12.75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  <c r="O1639"/>
      <c r="P1639"/>
    </row>
    <row r="1640" spans="1:16" s="44" customFormat="1" ht="12.75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  <c r="N1640"/>
      <c r="O1640"/>
      <c r="P1640"/>
    </row>
    <row r="1641" spans="1:16" s="44" customFormat="1" ht="12.75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  <c r="P1641"/>
    </row>
    <row r="1642" spans="1:16" s="44" customFormat="1" ht="12.75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  <c r="O1642"/>
      <c r="P1642"/>
    </row>
    <row r="1643" spans="1:16" s="44" customFormat="1" ht="12.75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  <c r="N1643"/>
      <c r="O1643"/>
      <c r="P1643"/>
    </row>
    <row r="1644" spans="1:16" s="44" customFormat="1" ht="12.75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  <c r="P1644"/>
    </row>
    <row r="1645" spans="1:16" s="44" customFormat="1" ht="12.75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  <c r="O1645"/>
      <c r="P1645"/>
    </row>
    <row r="1646" spans="1:16" s="44" customFormat="1" ht="12.75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  <c r="N1646"/>
      <c r="O1646"/>
      <c r="P1646"/>
    </row>
    <row r="1647" spans="1:16" s="44" customFormat="1" ht="12.75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  <c r="P1647"/>
    </row>
    <row r="1648" spans="1:16" s="44" customFormat="1" ht="12.75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  <c r="O1648"/>
      <c r="P1648"/>
    </row>
    <row r="1649" spans="1:16" s="44" customFormat="1" ht="12.75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  <c r="N1649"/>
      <c r="O1649"/>
      <c r="P1649"/>
    </row>
    <row r="1650" spans="1:16" s="44" customFormat="1" ht="12.75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  <c r="P1650"/>
    </row>
    <row r="1651" spans="1:16" s="44" customFormat="1" ht="12.75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  <c r="O1651"/>
      <c r="P1651"/>
    </row>
    <row r="1652" spans="1:16" s="44" customFormat="1" ht="12.75">
      <c r="A1652"/>
      <c r="B1652"/>
      <c r="C1652"/>
      <c r="D1652"/>
      <c r="E1652"/>
      <c r="F1652"/>
      <c r="G1652"/>
      <c r="H1652"/>
      <c r="I1652"/>
      <c r="J1652"/>
      <c r="K1652"/>
      <c r="L1652"/>
      <c r="M1652"/>
      <c r="N1652"/>
      <c r="O1652"/>
      <c r="P1652"/>
    </row>
    <row r="1653" spans="1:16" s="44" customFormat="1" ht="12.75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  <c r="P1653"/>
    </row>
    <row r="1654" spans="1:16" s="44" customFormat="1" ht="12.75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</row>
    <row r="1655" spans="1:16" s="44" customFormat="1" ht="12.75">
      <c r="A1655"/>
      <c r="B1655"/>
      <c r="C1655"/>
      <c r="D1655"/>
      <c r="E1655"/>
      <c r="F1655"/>
      <c r="G1655"/>
      <c r="H1655"/>
      <c r="I1655"/>
      <c r="J1655"/>
      <c r="K1655"/>
      <c r="L1655"/>
      <c r="M1655"/>
      <c r="N1655"/>
      <c r="O1655"/>
      <c r="P1655"/>
    </row>
    <row r="1656" spans="1:16" s="44" customFormat="1" ht="12.75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  <c r="P1656"/>
    </row>
    <row r="1657" spans="1:16" s="44" customFormat="1" ht="12.75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</row>
    <row r="1658" spans="1:16" s="44" customFormat="1" ht="12.75">
      <c r="A1658"/>
      <c r="B1658"/>
      <c r="C1658"/>
      <c r="D1658"/>
      <c r="E1658"/>
      <c r="F1658"/>
      <c r="G1658"/>
      <c r="H1658"/>
      <c r="I1658"/>
      <c r="J1658"/>
      <c r="K1658"/>
      <c r="L1658"/>
      <c r="M1658"/>
      <c r="N1658"/>
      <c r="O1658"/>
      <c r="P1658"/>
    </row>
    <row r="1659" spans="1:16" s="44" customFormat="1" ht="12.75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  <c r="P1659"/>
    </row>
    <row r="1660" spans="1:16" s="44" customFormat="1" ht="12.75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</row>
    <row r="1661" spans="1:16" s="44" customFormat="1" ht="12.75">
      <c r="A1661"/>
      <c r="B1661"/>
      <c r="C1661"/>
      <c r="D1661"/>
      <c r="E1661"/>
      <c r="F1661"/>
      <c r="G1661"/>
      <c r="H1661"/>
      <c r="I1661"/>
      <c r="J1661"/>
      <c r="K1661"/>
      <c r="L1661"/>
      <c r="M1661"/>
      <c r="N1661"/>
      <c r="O1661"/>
      <c r="P1661"/>
    </row>
    <row r="1662" spans="1:16" s="44" customFormat="1" ht="12.75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  <c r="P1662"/>
    </row>
    <row r="1663" spans="1:16" s="44" customFormat="1" ht="12.75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</row>
    <row r="1664" spans="1:16" s="44" customFormat="1" ht="12.75">
      <c r="A1664"/>
      <c r="B1664"/>
      <c r="C1664"/>
      <c r="D1664"/>
      <c r="E1664"/>
      <c r="F1664"/>
      <c r="G1664"/>
      <c r="H1664"/>
      <c r="I1664"/>
      <c r="J1664"/>
      <c r="K1664"/>
      <c r="L1664"/>
      <c r="M1664"/>
      <c r="N1664"/>
      <c r="O1664"/>
      <c r="P1664"/>
    </row>
    <row r="1665" spans="1:16" s="44" customFormat="1" ht="12.75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  <c r="P1665"/>
    </row>
    <row r="1666" spans="1:16" s="44" customFormat="1" ht="12.75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</row>
    <row r="1667" spans="1:16" s="44" customFormat="1" ht="12.75">
      <c r="A1667"/>
      <c r="B1667"/>
      <c r="C1667"/>
      <c r="D1667"/>
      <c r="E1667"/>
      <c r="F1667"/>
      <c r="G1667"/>
      <c r="H1667"/>
      <c r="I1667"/>
      <c r="J1667"/>
      <c r="K1667"/>
      <c r="L1667"/>
      <c r="M1667"/>
      <c r="N1667"/>
      <c r="O1667"/>
      <c r="P1667"/>
    </row>
    <row r="1668" spans="1:16" s="44" customFormat="1" ht="12.75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  <c r="P1668"/>
    </row>
    <row r="1669" spans="1:16" s="44" customFormat="1" ht="12.75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</row>
    <row r="1670" spans="1:16" s="44" customFormat="1" ht="12.75">
      <c r="A1670"/>
      <c r="B1670"/>
      <c r="C1670"/>
      <c r="D1670"/>
      <c r="E1670"/>
      <c r="F1670"/>
      <c r="G1670"/>
      <c r="H1670"/>
      <c r="I1670"/>
      <c r="J1670"/>
      <c r="K1670"/>
      <c r="L1670"/>
      <c r="M1670"/>
      <c r="N1670"/>
      <c r="O1670"/>
      <c r="P1670"/>
    </row>
    <row r="1671" spans="1:16" s="44" customFormat="1" ht="12.75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  <c r="O1671"/>
      <c r="P1671"/>
    </row>
    <row r="1672" spans="1:16" s="44" customFormat="1" ht="12.75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</row>
    <row r="1673" spans="1:16" s="44" customFormat="1" ht="12.75">
      <c r="A1673"/>
      <c r="B1673"/>
      <c r="C1673"/>
      <c r="D1673"/>
      <c r="E1673"/>
      <c r="F1673"/>
      <c r="G1673"/>
      <c r="H1673"/>
      <c r="I1673"/>
      <c r="J1673"/>
      <c r="K1673"/>
      <c r="L1673"/>
      <c r="M1673"/>
      <c r="N1673"/>
      <c r="O1673"/>
      <c r="P1673"/>
    </row>
    <row r="1674" spans="1:16" s="44" customFormat="1" ht="12.75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  <c r="O1674"/>
      <c r="P1674"/>
    </row>
    <row r="1675" spans="1:16" s="44" customFormat="1" ht="12.75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</row>
    <row r="1676" spans="1:16" s="44" customFormat="1" ht="12.75">
      <c r="A1676"/>
      <c r="B1676"/>
      <c r="C1676"/>
      <c r="D1676"/>
      <c r="E1676"/>
      <c r="F1676"/>
      <c r="G1676"/>
      <c r="H1676"/>
      <c r="I1676"/>
      <c r="J1676"/>
      <c r="K1676"/>
      <c r="L1676"/>
      <c r="M1676"/>
      <c r="N1676"/>
      <c r="O1676"/>
      <c r="P1676"/>
    </row>
    <row r="1677" spans="1:16" s="44" customFormat="1" ht="12.75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  <c r="O1677"/>
      <c r="P1677"/>
    </row>
    <row r="1678" spans="1:16" s="44" customFormat="1" ht="12.75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</row>
    <row r="1679" spans="1:16" s="44" customFormat="1" ht="12.75">
      <c r="A1679"/>
      <c r="B1679"/>
      <c r="C1679"/>
      <c r="D1679"/>
      <c r="E1679"/>
      <c r="F1679"/>
      <c r="G1679"/>
      <c r="H1679"/>
      <c r="I1679"/>
      <c r="J1679"/>
      <c r="K1679"/>
      <c r="L1679"/>
      <c r="M1679"/>
      <c r="N1679"/>
      <c r="O1679"/>
      <c r="P1679"/>
    </row>
    <row r="1680" spans="1:16" s="44" customFormat="1" ht="12.75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  <c r="O1680"/>
      <c r="P1680"/>
    </row>
    <row r="1681" spans="1:16" s="44" customFormat="1" ht="12.75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</row>
    <row r="1682" spans="1:16" s="44" customFormat="1" ht="12.75">
      <c r="A1682"/>
      <c r="B1682"/>
      <c r="C1682"/>
      <c r="D1682"/>
      <c r="E1682"/>
      <c r="F1682"/>
      <c r="G1682"/>
      <c r="H1682"/>
      <c r="I1682"/>
      <c r="J1682"/>
      <c r="K1682"/>
      <c r="L1682"/>
      <c r="M1682"/>
      <c r="N1682"/>
      <c r="O1682"/>
      <c r="P1682"/>
    </row>
    <row r="1683" spans="1:16" s="44" customFormat="1" ht="12.75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  <c r="O1683"/>
      <c r="P1683"/>
    </row>
    <row r="1684" spans="1:16" s="44" customFormat="1" ht="12.75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</row>
    <row r="1685" spans="1:16" s="44" customFormat="1" ht="12.75">
      <c r="A1685"/>
      <c r="B1685"/>
      <c r="C1685"/>
      <c r="D1685"/>
      <c r="E1685"/>
      <c r="F1685"/>
      <c r="G1685"/>
      <c r="H1685"/>
      <c r="I1685"/>
      <c r="J1685"/>
      <c r="K1685"/>
      <c r="L1685"/>
      <c r="M1685"/>
      <c r="N1685"/>
      <c r="O1685"/>
      <c r="P1685"/>
    </row>
    <row r="1686" spans="1:16" s="44" customFormat="1" ht="12.75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  <c r="O1686"/>
      <c r="P1686"/>
    </row>
    <row r="1687" spans="1:16" s="44" customFormat="1" ht="12.75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</row>
    <row r="1688" spans="1:16" s="44" customFormat="1" ht="12.75">
      <c r="A1688"/>
      <c r="B1688"/>
      <c r="C1688"/>
      <c r="D1688"/>
      <c r="E1688"/>
      <c r="F1688"/>
      <c r="G1688"/>
      <c r="H1688"/>
      <c r="I1688"/>
      <c r="J1688"/>
      <c r="K1688"/>
      <c r="L1688"/>
      <c r="M1688"/>
      <c r="N1688"/>
      <c r="O1688"/>
      <c r="P1688"/>
    </row>
    <row r="1689" spans="1:16" s="44" customFormat="1" ht="12.75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  <c r="O1689"/>
      <c r="P1689"/>
    </row>
    <row r="1690" spans="1:16" s="44" customFormat="1" ht="12.75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</row>
    <row r="1691" spans="1:16" s="44" customFormat="1" ht="12.75">
      <c r="A1691"/>
      <c r="B1691"/>
      <c r="C1691"/>
      <c r="D1691"/>
      <c r="E1691"/>
      <c r="F1691"/>
      <c r="G1691"/>
      <c r="H1691"/>
      <c r="I1691"/>
      <c r="J1691"/>
      <c r="K1691"/>
      <c r="L1691"/>
      <c r="M1691"/>
      <c r="N1691"/>
      <c r="O1691"/>
      <c r="P1691"/>
    </row>
    <row r="1692" spans="1:16" s="44" customFormat="1" ht="12.75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  <c r="O1692"/>
      <c r="P1692"/>
    </row>
    <row r="1693" spans="1:16" s="44" customFormat="1" ht="12.75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</row>
    <row r="1694" spans="1:16" s="44" customFormat="1" ht="12.75">
      <c r="A1694"/>
      <c r="B1694"/>
      <c r="C1694"/>
      <c r="D1694"/>
      <c r="E1694"/>
      <c r="F1694"/>
      <c r="G1694"/>
      <c r="H1694"/>
      <c r="I1694"/>
      <c r="J1694"/>
      <c r="K1694"/>
      <c r="L1694"/>
      <c r="M1694"/>
      <c r="N1694"/>
      <c r="O1694"/>
      <c r="P1694"/>
    </row>
    <row r="1695" spans="1:16" s="44" customFormat="1" ht="12.75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  <c r="O1695"/>
      <c r="P1695"/>
    </row>
    <row r="1696" spans="1:16" s="44" customFormat="1" ht="12.75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</row>
    <row r="1697" spans="1:16" s="44" customFormat="1" ht="12.75">
      <c r="A1697"/>
      <c r="B1697"/>
      <c r="C1697"/>
      <c r="D1697"/>
      <c r="E1697"/>
      <c r="F1697"/>
      <c r="G1697"/>
      <c r="H1697"/>
      <c r="I1697"/>
      <c r="J1697"/>
      <c r="K1697"/>
      <c r="L1697"/>
      <c r="M1697"/>
      <c r="N1697"/>
      <c r="O1697"/>
      <c r="P1697"/>
    </row>
    <row r="1698" spans="1:16" s="44" customFormat="1" ht="12.75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  <c r="O1698"/>
      <c r="P1698"/>
    </row>
    <row r="1699" spans="1:16" s="44" customFormat="1" ht="12.75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</row>
    <row r="1700" spans="1:16" s="44" customFormat="1" ht="12.75">
      <c r="A1700"/>
      <c r="B1700"/>
      <c r="C1700"/>
      <c r="D1700"/>
      <c r="E1700"/>
      <c r="F1700"/>
      <c r="G1700"/>
      <c r="H1700"/>
      <c r="I1700"/>
      <c r="J1700"/>
      <c r="K1700"/>
      <c r="L1700"/>
      <c r="M1700"/>
      <c r="N1700"/>
      <c r="O1700"/>
      <c r="P1700"/>
    </row>
    <row r="1701" spans="1:16" s="44" customFormat="1" ht="12.75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  <c r="O1701"/>
      <c r="P1701"/>
    </row>
    <row r="1702" spans="1:16" s="44" customFormat="1" ht="12.75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</row>
    <row r="1703" spans="1:16" s="44" customFormat="1" ht="12.75">
      <c r="A1703"/>
      <c r="B1703"/>
      <c r="C1703"/>
      <c r="D1703"/>
      <c r="E1703"/>
      <c r="F1703"/>
      <c r="G1703"/>
      <c r="H1703"/>
      <c r="I1703"/>
      <c r="J1703"/>
      <c r="K1703"/>
      <c r="L1703"/>
      <c r="M1703"/>
      <c r="N1703"/>
      <c r="O1703"/>
      <c r="P1703"/>
    </row>
    <row r="1704" spans="1:16" s="44" customFormat="1" ht="12.75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  <c r="P1704"/>
    </row>
    <row r="1705" spans="1:16" s="44" customFormat="1" ht="12.75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</row>
    <row r="1706" spans="1:16" s="44" customFormat="1" ht="12.75">
      <c r="A1706"/>
      <c r="B1706"/>
      <c r="C1706"/>
      <c r="D1706"/>
      <c r="E1706"/>
      <c r="F1706"/>
      <c r="G1706"/>
      <c r="H1706"/>
      <c r="I1706"/>
      <c r="J1706"/>
      <c r="K1706"/>
      <c r="L1706"/>
      <c r="M1706"/>
      <c r="N1706"/>
      <c r="O1706"/>
      <c r="P1706"/>
    </row>
    <row r="1707" spans="1:16" s="44" customFormat="1" ht="12.75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  <c r="P1707"/>
    </row>
    <row r="1708" spans="1:16" s="44" customFormat="1" ht="12.75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</row>
    <row r="1709" spans="1:16" s="44" customFormat="1" ht="12.75">
      <c r="A1709"/>
      <c r="B1709"/>
      <c r="C1709"/>
      <c r="D1709"/>
      <c r="E1709"/>
      <c r="F1709"/>
      <c r="G1709"/>
      <c r="H1709"/>
      <c r="I1709"/>
      <c r="J1709"/>
      <c r="K1709"/>
      <c r="L1709"/>
      <c r="M1709"/>
      <c r="N1709"/>
      <c r="O1709"/>
      <c r="P1709"/>
    </row>
    <row r="1710" spans="1:16" s="44" customFormat="1" ht="12.75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  <c r="P1710"/>
    </row>
    <row r="1711" spans="1:16" s="44" customFormat="1" ht="12.75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</row>
    <row r="1712" spans="1:16" s="44" customFormat="1" ht="12.75">
      <c r="A1712"/>
      <c r="B1712"/>
      <c r="C1712"/>
      <c r="D1712"/>
      <c r="E1712"/>
      <c r="F1712"/>
      <c r="G1712"/>
      <c r="H1712"/>
      <c r="I1712"/>
      <c r="J1712"/>
      <c r="K1712"/>
      <c r="L1712"/>
      <c r="M1712"/>
      <c r="N1712"/>
      <c r="O1712"/>
      <c r="P1712"/>
    </row>
    <row r="1713" spans="1:16" s="44" customFormat="1" ht="12.75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  <c r="P1713"/>
    </row>
    <row r="1714" spans="1:16" s="44" customFormat="1" ht="12.75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</row>
    <row r="1715" spans="1:16" s="44" customFormat="1" ht="12.75">
      <c r="A1715"/>
      <c r="B1715"/>
      <c r="C1715"/>
      <c r="D1715"/>
      <c r="E1715"/>
      <c r="F1715"/>
      <c r="G1715"/>
      <c r="H1715"/>
      <c r="I1715"/>
      <c r="J1715"/>
      <c r="K1715"/>
      <c r="L1715"/>
      <c r="M1715"/>
      <c r="N1715"/>
      <c r="O1715"/>
      <c r="P1715"/>
    </row>
    <row r="1716" spans="1:16" s="44" customFormat="1" ht="12.75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  <c r="P1716"/>
    </row>
    <row r="1717" spans="1:16" s="44" customFormat="1" ht="12.75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</row>
    <row r="1718" spans="1:16" s="44" customFormat="1" ht="12.75">
      <c r="A1718"/>
      <c r="B1718"/>
      <c r="C1718"/>
      <c r="D1718"/>
      <c r="E1718"/>
      <c r="F1718"/>
      <c r="G1718"/>
      <c r="H1718"/>
      <c r="I1718"/>
      <c r="J1718"/>
      <c r="K1718"/>
      <c r="L1718"/>
      <c r="M1718"/>
      <c r="N1718"/>
      <c r="O1718"/>
      <c r="P1718"/>
    </row>
    <row r="1719" spans="1:16" s="44" customFormat="1" ht="12.75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  <c r="P1719"/>
    </row>
    <row r="1720" spans="1:16" s="44" customFormat="1" ht="12.75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</row>
    <row r="1721" spans="1:16" s="44" customFormat="1" ht="12.75">
      <c r="A1721"/>
      <c r="B1721"/>
      <c r="C1721"/>
      <c r="D1721"/>
      <c r="E1721"/>
      <c r="F1721"/>
      <c r="G1721"/>
      <c r="H1721"/>
      <c r="I1721"/>
      <c r="J1721"/>
      <c r="K1721"/>
      <c r="L1721"/>
      <c r="M1721"/>
      <c r="N1721"/>
      <c r="O1721"/>
      <c r="P1721"/>
    </row>
    <row r="1722" spans="1:16" s="44" customFormat="1" ht="12.75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  <c r="P1722"/>
    </row>
    <row r="1723" spans="1:16" s="44" customFormat="1" ht="12.75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</row>
    <row r="1724" spans="1:16" s="44" customFormat="1" ht="12.75">
      <c r="A1724"/>
      <c r="B1724"/>
      <c r="C1724"/>
      <c r="D1724"/>
      <c r="E1724"/>
      <c r="F1724"/>
      <c r="G1724"/>
      <c r="H1724"/>
      <c r="I1724"/>
      <c r="J1724"/>
      <c r="K1724"/>
      <c r="L1724"/>
      <c r="M1724"/>
      <c r="N1724"/>
      <c r="O1724"/>
      <c r="P1724"/>
    </row>
    <row r="1725" spans="1:16" s="44" customFormat="1" ht="12.75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  <c r="N1725"/>
      <c r="O1725"/>
      <c r="P1725"/>
    </row>
    <row r="1726" spans="1:16" s="44" customFormat="1" ht="12.75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</row>
    <row r="1727" spans="1:16" s="44" customFormat="1" ht="12.75">
      <c r="A1727"/>
      <c r="B1727"/>
      <c r="C1727"/>
      <c r="D1727"/>
      <c r="E1727"/>
      <c r="F1727"/>
      <c r="G1727"/>
      <c r="H1727"/>
      <c r="I1727"/>
      <c r="J1727"/>
      <c r="K1727"/>
      <c r="L1727"/>
      <c r="M1727"/>
      <c r="N1727"/>
      <c r="O1727"/>
      <c r="P1727"/>
    </row>
    <row r="1728" spans="1:16" s="44" customFormat="1" ht="12.75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  <c r="N1728"/>
      <c r="O1728"/>
      <c r="P1728"/>
    </row>
    <row r="1729" spans="1:16" s="44" customFormat="1" ht="12.75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</row>
    <row r="1730" spans="1:16" s="44" customFormat="1" ht="12.75">
      <c r="A1730"/>
      <c r="B1730"/>
      <c r="C1730"/>
      <c r="D1730"/>
      <c r="E1730"/>
      <c r="F1730"/>
      <c r="G1730"/>
      <c r="H1730"/>
      <c r="I1730"/>
      <c r="J1730"/>
      <c r="K1730"/>
      <c r="L1730"/>
      <c r="M1730"/>
      <c r="N1730"/>
      <c r="O1730"/>
      <c r="P1730"/>
    </row>
    <row r="1731" spans="1:16" s="44" customFormat="1" ht="12.75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  <c r="N1731"/>
      <c r="O1731"/>
      <c r="P1731"/>
    </row>
    <row r="1732" spans="1:16" s="44" customFormat="1" ht="12.75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</row>
    <row r="1733" spans="1:16" s="44" customFormat="1" ht="12.75">
      <c r="A1733"/>
      <c r="B1733"/>
      <c r="C1733"/>
      <c r="D1733"/>
      <c r="E1733"/>
      <c r="F1733"/>
      <c r="G1733"/>
      <c r="H1733"/>
      <c r="I1733"/>
      <c r="J1733"/>
      <c r="K1733"/>
      <c r="L1733"/>
      <c r="M1733"/>
      <c r="N1733"/>
      <c r="O1733"/>
      <c r="P1733"/>
    </row>
    <row r="1734" spans="1:16" s="44" customFormat="1" ht="12.75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  <c r="N1734"/>
      <c r="O1734"/>
      <c r="P1734"/>
    </row>
    <row r="1735" spans="1:16" s="44" customFormat="1" ht="12.75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</row>
    <row r="1736" spans="1:16" s="44" customFormat="1" ht="12.75">
      <c r="A1736"/>
      <c r="B1736"/>
      <c r="C1736"/>
      <c r="D1736"/>
      <c r="E1736"/>
      <c r="F1736"/>
      <c r="G1736"/>
      <c r="H1736"/>
      <c r="I1736"/>
      <c r="J1736"/>
      <c r="K1736"/>
      <c r="L1736"/>
      <c r="M1736"/>
      <c r="N1736"/>
      <c r="O1736"/>
      <c r="P1736"/>
    </row>
    <row r="1737" spans="1:16" s="44" customFormat="1" ht="12.75">
      <c r="A1737"/>
      <c r="B1737"/>
      <c r="C1737"/>
      <c r="D1737"/>
      <c r="E1737"/>
      <c r="F1737"/>
      <c r="G1737"/>
      <c r="H1737"/>
      <c r="I1737"/>
      <c r="J1737"/>
      <c r="K1737"/>
      <c r="L1737"/>
      <c r="M1737"/>
      <c r="N1737"/>
      <c r="O1737"/>
      <c r="P1737"/>
    </row>
    <row r="1738" spans="1:16" s="44" customFormat="1" ht="12.75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</row>
    <row r="1739" spans="1:16" s="44" customFormat="1" ht="12.75">
      <c r="A1739"/>
      <c r="B1739"/>
      <c r="C1739"/>
      <c r="D1739"/>
      <c r="E1739"/>
      <c r="F1739"/>
      <c r="G1739"/>
      <c r="H1739"/>
      <c r="I1739"/>
      <c r="J1739"/>
      <c r="K1739"/>
      <c r="L1739"/>
      <c r="M1739"/>
      <c r="N1739"/>
      <c r="O1739"/>
      <c r="P1739"/>
    </row>
    <row r="1740" spans="1:16" s="44" customFormat="1" ht="12.75">
      <c r="A1740"/>
      <c r="B1740"/>
      <c r="C1740"/>
      <c r="D1740"/>
      <c r="E1740"/>
      <c r="F1740"/>
      <c r="G1740"/>
      <c r="H1740"/>
      <c r="I1740"/>
      <c r="J1740"/>
      <c r="K1740"/>
      <c r="L1740"/>
      <c r="M1740"/>
      <c r="N1740"/>
      <c r="O1740"/>
      <c r="P1740"/>
    </row>
    <row r="1741" spans="1:16" s="44" customFormat="1" ht="12.75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</row>
    <row r="1742" spans="1:16" s="44" customFormat="1" ht="12.75">
      <c r="A1742"/>
      <c r="B1742"/>
      <c r="C1742"/>
      <c r="D1742"/>
      <c r="E1742"/>
      <c r="F1742"/>
      <c r="G1742"/>
      <c r="H1742"/>
      <c r="I1742"/>
      <c r="J1742"/>
      <c r="K1742"/>
      <c r="L1742"/>
      <c r="M1742"/>
      <c r="N1742"/>
      <c r="O1742"/>
      <c r="P1742"/>
    </row>
    <row r="1743" spans="1:16" s="44" customFormat="1" ht="12.75">
      <c r="A1743"/>
      <c r="B1743"/>
      <c r="C1743"/>
      <c r="D1743"/>
      <c r="E1743"/>
      <c r="F1743"/>
      <c r="G1743"/>
      <c r="H1743"/>
      <c r="I1743"/>
      <c r="J1743"/>
      <c r="K1743"/>
      <c r="L1743"/>
      <c r="M1743"/>
      <c r="N1743"/>
      <c r="O1743"/>
      <c r="P1743"/>
    </row>
    <row r="1744" spans="1:16" s="44" customFormat="1" ht="12.75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</row>
    <row r="1745" spans="1:16" s="44" customFormat="1" ht="12.75">
      <c r="A1745"/>
      <c r="B1745"/>
      <c r="C1745"/>
      <c r="D1745"/>
      <c r="E1745"/>
      <c r="F1745"/>
      <c r="G1745"/>
      <c r="H1745"/>
      <c r="I1745"/>
      <c r="J1745"/>
      <c r="K1745"/>
      <c r="L1745"/>
      <c r="M1745"/>
      <c r="N1745"/>
      <c r="O1745"/>
      <c r="P1745"/>
    </row>
    <row r="1746" spans="1:16" s="44" customFormat="1" ht="12.75">
      <c r="A1746"/>
      <c r="B1746"/>
      <c r="C1746"/>
      <c r="D1746"/>
      <c r="E1746"/>
      <c r="F1746"/>
      <c r="G1746"/>
      <c r="H1746"/>
      <c r="I1746"/>
      <c r="J1746"/>
      <c r="K1746"/>
      <c r="L1746"/>
      <c r="M1746"/>
      <c r="N1746"/>
      <c r="O1746"/>
      <c r="P1746"/>
    </row>
    <row r="1747" spans="1:16" s="44" customFormat="1" ht="12.75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</row>
    <row r="1748" spans="1:16" s="44" customFormat="1" ht="12.75">
      <c r="A1748"/>
      <c r="B1748"/>
      <c r="C1748"/>
      <c r="D1748"/>
      <c r="E1748"/>
      <c r="F1748"/>
      <c r="G1748"/>
      <c r="H1748"/>
      <c r="I1748"/>
      <c r="J1748"/>
      <c r="K1748"/>
      <c r="L1748"/>
      <c r="M1748"/>
      <c r="N1748"/>
      <c r="O1748"/>
      <c r="P1748"/>
    </row>
    <row r="1749" spans="1:16" s="44" customFormat="1" ht="12.75">
      <c r="A1749"/>
      <c r="B1749"/>
      <c r="C1749"/>
      <c r="D1749"/>
      <c r="E1749"/>
      <c r="F1749"/>
      <c r="G1749"/>
      <c r="H1749"/>
      <c r="I1749"/>
      <c r="J1749"/>
      <c r="K1749"/>
      <c r="L1749"/>
      <c r="M1749"/>
      <c r="N1749"/>
      <c r="O1749"/>
      <c r="P1749"/>
    </row>
    <row r="1750" spans="1:16" s="44" customFormat="1" ht="12.75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</row>
    <row r="1751" spans="1:16" s="44" customFormat="1" ht="12.75">
      <c r="A1751"/>
      <c r="B1751"/>
      <c r="C1751"/>
      <c r="D1751"/>
      <c r="E1751"/>
      <c r="F1751"/>
      <c r="G1751"/>
      <c r="H1751"/>
      <c r="I1751"/>
      <c r="J1751"/>
      <c r="K1751"/>
      <c r="L1751"/>
      <c r="M1751"/>
      <c r="N1751"/>
      <c r="O1751"/>
      <c r="P1751"/>
    </row>
    <row r="1752" spans="1:16" s="44" customFormat="1" ht="12.75">
      <c r="A1752"/>
      <c r="B1752"/>
      <c r="C1752"/>
      <c r="D1752"/>
      <c r="E1752"/>
      <c r="F1752"/>
      <c r="G1752"/>
      <c r="H1752"/>
      <c r="I1752"/>
      <c r="J1752"/>
      <c r="K1752"/>
      <c r="L1752"/>
      <c r="M1752"/>
      <c r="N1752"/>
      <c r="O1752"/>
      <c r="P1752"/>
    </row>
    <row r="1753" spans="1:16" s="44" customFormat="1" ht="12.75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  <c r="P1753"/>
    </row>
    <row r="1754" spans="1:16" s="44" customFormat="1" ht="12.75">
      <c r="A1754"/>
      <c r="B1754"/>
      <c r="C1754"/>
      <c r="D1754"/>
      <c r="E1754"/>
      <c r="F1754"/>
      <c r="G1754"/>
      <c r="H1754"/>
      <c r="I1754"/>
      <c r="J1754"/>
      <c r="K1754"/>
      <c r="L1754"/>
      <c r="M1754"/>
      <c r="N1754"/>
      <c r="O1754"/>
      <c r="P1754"/>
    </row>
    <row r="1755" spans="1:16" s="44" customFormat="1" ht="12.75">
      <c r="A1755"/>
      <c r="B1755"/>
      <c r="C1755"/>
      <c r="D1755"/>
      <c r="E1755"/>
      <c r="F1755"/>
      <c r="G1755"/>
      <c r="H1755"/>
      <c r="I1755"/>
      <c r="J1755"/>
      <c r="K1755"/>
      <c r="L1755"/>
      <c r="M1755"/>
      <c r="N1755"/>
      <c r="O1755"/>
      <c r="P1755"/>
    </row>
    <row r="1756" spans="1:16" s="44" customFormat="1" ht="12.75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  <c r="P1756"/>
    </row>
    <row r="1757" spans="1:16" s="44" customFormat="1" ht="12.75">
      <c r="A1757"/>
      <c r="B1757"/>
      <c r="C1757"/>
      <c r="D1757"/>
      <c r="E1757"/>
      <c r="F1757"/>
      <c r="G1757"/>
      <c r="H1757"/>
      <c r="I1757"/>
      <c r="J1757"/>
      <c r="K1757"/>
      <c r="L1757"/>
      <c r="M1757"/>
      <c r="N1757"/>
      <c r="O1757"/>
      <c r="P1757"/>
    </row>
    <row r="1758" spans="1:16" s="44" customFormat="1" ht="12.75">
      <c r="A1758"/>
      <c r="B1758"/>
      <c r="C1758"/>
      <c r="D1758"/>
      <c r="E1758"/>
      <c r="F1758"/>
      <c r="G1758"/>
      <c r="H1758"/>
      <c r="I1758"/>
      <c r="J1758"/>
      <c r="K1758"/>
      <c r="L1758"/>
      <c r="M1758"/>
      <c r="N1758"/>
      <c r="O1758"/>
      <c r="P1758"/>
    </row>
    <row r="1759" spans="1:16" s="44" customFormat="1" ht="12.75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  <c r="N1759"/>
      <c r="O1759"/>
      <c r="P1759"/>
    </row>
    <row r="1760" spans="1:16" s="44" customFormat="1" ht="12.75">
      <c r="A1760"/>
      <c r="B1760"/>
      <c r="C1760"/>
      <c r="D1760"/>
      <c r="E1760"/>
      <c r="F1760"/>
      <c r="G1760"/>
      <c r="H1760"/>
      <c r="I1760"/>
      <c r="J1760"/>
      <c r="K1760"/>
      <c r="L1760"/>
      <c r="M1760"/>
      <c r="N1760"/>
      <c r="O1760"/>
      <c r="P1760"/>
    </row>
    <row r="1761" spans="1:16" s="44" customFormat="1" ht="12.75">
      <c r="A1761"/>
      <c r="B1761"/>
      <c r="C1761"/>
      <c r="D1761"/>
      <c r="E1761"/>
      <c r="F1761"/>
      <c r="G1761"/>
      <c r="H1761"/>
      <c r="I1761"/>
      <c r="J1761"/>
      <c r="K1761"/>
      <c r="L1761"/>
      <c r="M1761"/>
      <c r="N1761"/>
      <c r="O1761"/>
      <c r="P1761"/>
    </row>
    <row r="1762" spans="1:16" s="44" customFormat="1" ht="12.75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  <c r="N1762"/>
      <c r="O1762"/>
      <c r="P1762"/>
    </row>
    <row r="1763" spans="1:16" s="44" customFormat="1" ht="12.75">
      <c r="A1763"/>
      <c r="B1763"/>
      <c r="C1763"/>
      <c r="D1763"/>
      <c r="E1763"/>
      <c r="F1763"/>
      <c r="G1763"/>
      <c r="H1763"/>
      <c r="I1763"/>
      <c r="J1763"/>
      <c r="K1763"/>
      <c r="L1763"/>
      <c r="M1763"/>
      <c r="N1763"/>
      <c r="O1763"/>
      <c r="P1763"/>
    </row>
    <row r="1764" spans="1:16" s="44" customFormat="1" ht="12.75">
      <c r="A1764"/>
      <c r="B1764"/>
      <c r="C1764"/>
      <c r="D1764"/>
      <c r="E1764"/>
      <c r="F1764"/>
      <c r="G1764"/>
      <c r="H1764"/>
      <c r="I1764"/>
      <c r="J1764"/>
      <c r="K1764"/>
      <c r="L1764"/>
      <c r="M1764"/>
      <c r="N1764"/>
      <c r="O1764"/>
      <c r="P1764"/>
    </row>
    <row r="1765" spans="1:16" s="44" customFormat="1" ht="12.75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  <c r="N1765"/>
      <c r="O1765"/>
      <c r="P1765"/>
    </row>
    <row r="1766" spans="1:16" s="44" customFormat="1" ht="12.75">
      <c r="A1766"/>
      <c r="B1766"/>
      <c r="C1766"/>
      <c r="D1766"/>
      <c r="E1766"/>
      <c r="F1766"/>
      <c r="G1766"/>
      <c r="H1766"/>
      <c r="I1766"/>
      <c r="J1766"/>
      <c r="K1766"/>
      <c r="L1766"/>
      <c r="M1766"/>
      <c r="N1766"/>
      <c r="O1766"/>
      <c r="P1766"/>
    </row>
    <row r="1767" spans="1:16" s="44" customFormat="1" ht="12.75">
      <c r="A1767"/>
      <c r="B1767"/>
      <c r="C1767"/>
      <c r="D1767"/>
      <c r="E1767"/>
      <c r="F1767"/>
      <c r="G1767"/>
      <c r="H1767"/>
      <c r="I1767"/>
      <c r="J1767"/>
      <c r="K1767"/>
      <c r="L1767"/>
      <c r="M1767"/>
      <c r="N1767"/>
      <c r="O1767"/>
      <c r="P1767"/>
    </row>
    <row r="1768" spans="1:16" s="44" customFormat="1" ht="12.75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  <c r="N1768"/>
      <c r="O1768"/>
      <c r="P1768"/>
    </row>
    <row r="1769" spans="1:16" s="44" customFormat="1" ht="12.75">
      <c r="A1769"/>
      <c r="B1769"/>
      <c r="C1769"/>
      <c r="D1769"/>
      <c r="E1769"/>
      <c r="F1769"/>
      <c r="G1769"/>
      <c r="H1769"/>
      <c r="I1769"/>
      <c r="J1769"/>
      <c r="K1769"/>
      <c r="L1769"/>
      <c r="M1769"/>
      <c r="N1769"/>
      <c r="O1769"/>
      <c r="P1769"/>
    </row>
    <row r="1770" spans="1:16" s="44" customFormat="1" ht="12.75">
      <c r="A1770"/>
      <c r="B1770"/>
      <c r="C1770"/>
      <c r="D1770"/>
      <c r="E1770"/>
      <c r="F1770"/>
      <c r="G1770"/>
      <c r="H1770"/>
      <c r="I1770"/>
      <c r="J1770"/>
      <c r="K1770"/>
      <c r="L1770"/>
      <c r="M1770"/>
      <c r="N1770"/>
      <c r="O1770"/>
      <c r="P1770"/>
    </row>
    <row r="1771" spans="1:16" s="44" customFormat="1" ht="12.75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  <c r="N1771"/>
      <c r="O1771"/>
      <c r="P1771"/>
    </row>
    <row r="1772" spans="1:16" s="44" customFormat="1" ht="12.75">
      <c r="A1772"/>
      <c r="B1772"/>
      <c r="C1772"/>
      <c r="D1772"/>
      <c r="E1772"/>
      <c r="F1772"/>
      <c r="G1772"/>
      <c r="H1772"/>
      <c r="I1772"/>
      <c r="J1772"/>
      <c r="K1772"/>
      <c r="L1772"/>
      <c r="M1772"/>
      <c r="N1772"/>
      <c r="O1772"/>
      <c r="P1772"/>
    </row>
    <row r="1773" spans="1:16" s="44" customFormat="1" ht="12.75">
      <c r="A1773"/>
      <c r="B1773"/>
      <c r="C1773"/>
      <c r="D1773"/>
      <c r="E1773"/>
      <c r="F1773"/>
      <c r="G1773"/>
      <c r="H1773"/>
      <c r="I1773"/>
      <c r="J1773"/>
      <c r="K1773"/>
      <c r="L1773"/>
      <c r="M1773"/>
      <c r="N1773"/>
      <c r="O1773"/>
      <c r="P1773"/>
    </row>
    <row r="1774" spans="1:16" s="44" customFormat="1" ht="12.75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  <c r="N1774"/>
      <c r="O1774"/>
      <c r="P1774"/>
    </row>
    <row r="1775" spans="1:16" s="44" customFormat="1" ht="12.75">
      <c r="A1775"/>
      <c r="B1775"/>
      <c r="C1775"/>
      <c r="D1775"/>
      <c r="E1775"/>
      <c r="F1775"/>
      <c r="G1775"/>
      <c r="H1775"/>
      <c r="I1775"/>
      <c r="J1775"/>
      <c r="K1775"/>
      <c r="L1775"/>
      <c r="M1775"/>
      <c r="N1775"/>
      <c r="O1775"/>
      <c r="P1775"/>
    </row>
    <row r="1776" spans="1:16" s="44" customFormat="1" ht="12.75">
      <c r="A1776"/>
      <c r="B1776"/>
      <c r="C1776"/>
      <c r="D1776"/>
      <c r="E1776"/>
      <c r="F1776"/>
      <c r="G1776"/>
      <c r="H1776"/>
      <c r="I1776"/>
      <c r="J1776"/>
      <c r="K1776"/>
      <c r="L1776"/>
      <c r="M1776"/>
      <c r="N1776"/>
      <c r="O1776"/>
      <c r="P1776"/>
    </row>
    <row r="1777" spans="1:16" s="44" customFormat="1" ht="12.75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  <c r="N1777"/>
      <c r="O1777"/>
      <c r="P1777"/>
    </row>
    <row r="1778" spans="1:16" s="44" customFormat="1" ht="12.75">
      <c r="A1778"/>
      <c r="B1778"/>
      <c r="C1778"/>
      <c r="D1778"/>
      <c r="E1778"/>
      <c r="F1778"/>
      <c r="G1778"/>
      <c r="H1778"/>
      <c r="I1778"/>
      <c r="J1778"/>
      <c r="K1778"/>
      <c r="L1778"/>
      <c r="M1778"/>
      <c r="N1778"/>
      <c r="O1778"/>
      <c r="P1778"/>
    </row>
    <row r="1779" spans="1:16" s="44" customFormat="1" ht="12.75">
      <c r="A1779"/>
      <c r="B1779"/>
      <c r="C1779"/>
      <c r="D1779"/>
      <c r="E1779"/>
      <c r="F1779"/>
      <c r="G1779"/>
      <c r="H1779"/>
      <c r="I1779"/>
      <c r="J1779"/>
      <c r="K1779"/>
      <c r="L1779"/>
      <c r="M1779"/>
      <c r="N1779"/>
      <c r="O1779"/>
      <c r="P1779"/>
    </row>
    <row r="1780" spans="1:16" s="44" customFormat="1" ht="12.75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  <c r="N1780"/>
      <c r="O1780"/>
      <c r="P1780"/>
    </row>
    <row r="1781" spans="1:16" s="44" customFormat="1" ht="12.75">
      <c r="A1781"/>
      <c r="B1781"/>
      <c r="C1781"/>
      <c r="D1781"/>
      <c r="E1781"/>
      <c r="F1781"/>
      <c r="G1781"/>
      <c r="H1781"/>
      <c r="I1781"/>
      <c r="J1781"/>
      <c r="K1781"/>
      <c r="L1781"/>
      <c r="M1781"/>
      <c r="N1781"/>
      <c r="O1781"/>
      <c r="P1781"/>
    </row>
    <row r="1782" spans="1:16" s="44" customFormat="1" ht="12.75">
      <c r="A1782"/>
      <c r="B1782"/>
      <c r="C1782"/>
      <c r="D1782"/>
      <c r="E1782"/>
      <c r="F1782"/>
      <c r="G1782"/>
      <c r="H1782"/>
      <c r="I1782"/>
      <c r="J1782"/>
      <c r="K1782"/>
      <c r="L1782"/>
      <c r="M1782"/>
      <c r="N1782"/>
      <c r="O1782"/>
      <c r="P1782"/>
    </row>
    <row r="1783" spans="1:16" s="44" customFormat="1" ht="12.75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  <c r="N1783"/>
      <c r="O1783"/>
      <c r="P1783"/>
    </row>
    <row r="1784" spans="1:16" s="44" customFormat="1" ht="12.75">
      <c r="A1784"/>
      <c r="B1784"/>
      <c r="C1784"/>
      <c r="D1784"/>
      <c r="E1784"/>
      <c r="F1784"/>
      <c r="G1784"/>
      <c r="H1784"/>
      <c r="I1784"/>
      <c r="J1784"/>
      <c r="K1784"/>
      <c r="L1784"/>
      <c r="M1784"/>
      <c r="N1784"/>
      <c r="O1784"/>
      <c r="P1784"/>
    </row>
    <row r="1785" spans="1:16" s="44" customFormat="1" ht="12.75">
      <c r="A1785"/>
      <c r="B1785"/>
      <c r="C1785"/>
      <c r="D1785"/>
      <c r="E1785"/>
      <c r="F1785"/>
      <c r="G1785"/>
      <c r="H1785"/>
      <c r="I1785"/>
      <c r="J1785"/>
      <c r="K1785"/>
      <c r="L1785"/>
      <c r="M1785"/>
      <c r="N1785"/>
      <c r="O1785"/>
      <c r="P1785"/>
    </row>
    <row r="1786" spans="1:16" s="44" customFormat="1" ht="12.75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  <c r="N1786"/>
      <c r="O1786"/>
      <c r="P1786"/>
    </row>
    <row r="1787" spans="1:16" s="44" customFormat="1" ht="12.75">
      <c r="A1787"/>
      <c r="B1787"/>
      <c r="C1787"/>
      <c r="D1787"/>
      <c r="E1787"/>
      <c r="F1787"/>
      <c r="G1787"/>
      <c r="H1787"/>
      <c r="I1787"/>
      <c r="J1787"/>
      <c r="K1787"/>
      <c r="L1787"/>
      <c r="M1787"/>
      <c r="N1787"/>
      <c r="O1787"/>
      <c r="P1787"/>
    </row>
    <row r="1788" spans="1:16" s="44" customFormat="1" ht="12.75">
      <c r="A1788"/>
      <c r="B1788"/>
      <c r="C1788"/>
      <c r="D1788"/>
      <c r="E1788"/>
      <c r="F1788"/>
      <c r="G1788"/>
      <c r="H1788"/>
      <c r="I1788"/>
      <c r="J1788"/>
      <c r="K1788"/>
      <c r="L1788"/>
      <c r="M1788"/>
      <c r="N1788"/>
      <c r="O1788"/>
      <c r="P1788"/>
    </row>
    <row r="1789" spans="1:16" s="44" customFormat="1" ht="12.75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  <c r="N1789"/>
      <c r="O1789"/>
      <c r="P1789"/>
    </row>
    <row r="1790" spans="1:16" s="44" customFormat="1" ht="12.75">
      <c r="A1790"/>
      <c r="B1790"/>
      <c r="C1790"/>
      <c r="D1790"/>
      <c r="E1790"/>
      <c r="F1790"/>
      <c r="G1790"/>
      <c r="H1790"/>
      <c r="I1790"/>
      <c r="J1790"/>
      <c r="K1790"/>
      <c r="L1790"/>
      <c r="M1790"/>
      <c r="N1790"/>
      <c r="O1790"/>
      <c r="P1790"/>
    </row>
    <row r="1791" spans="1:16" s="44" customFormat="1" ht="12.75">
      <c r="A1791"/>
      <c r="B1791"/>
      <c r="C1791"/>
      <c r="D1791"/>
      <c r="E1791"/>
      <c r="F1791"/>
      <c r="G1791"/>
      <c r="H1791"/>
      <c r="I1791"/>
      <c r="J1791"/>
      <c r="K1791"/>
      <c r="L1791"/>
      <c r="M1791"/>
      <c r="N1791"/>
      <c r="O1791"/>
      <c r="P1791"/>
    </row>
    <row r="1792" spans="1:16" s="44" customFormat="1" ht="12.75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  <c r="N1792"/>
      <c r="O1792"/>
      <c r="P1792"/>
    </row>
    <row r="1793" spans="1:16" s="44" customFormat="1" ht="12.75">
      <c r="A1793"/>
      <c r="B1793"/>
      <c r="C1793"/>
      <c r="D1793"/>
      <c r="E1793"/>
      <c r="F1793"/>
      <c r="G1793"/>
      <c r="H1793"/>
      <c r="I1793"/>
      <c r="J1793"/>
      <c r="K1793"/>
      <c r="L1793"/>
      <c r="M1793"/>
      <c r="N1793"/>
      <c r="O1793"/>
      <c r="P1793"/>
    </row>
    <row r="1794" spans="1:16" s="44" customFormat="1" ht="12.75">
      <c r="A1794"/>
      <c r="B1794"/>
      <c r="C1794"/>
      <c r="D1794"/>
      <c r="E1794"/>
      <c r="F1794"/>
      <c r="G1794"/>
      <c r="H1794"/>
      <c r="I1794"/>
      <c r="J1794"/>
      <c r="K1794"/>
      <c r="L1794"/>
      <c r="M1794"/>
      <c r="N1794"/>
      <c r="O1794"/>
      <c r="P1794"/>
    </row>
    <row r="1795" spans="1:16" s="44" customFormat="1" ht="12.75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  <c r="N1795"/>
      <c r="O1795"/>
      <c r="P1795"/>
    </row>
    <row r="1796" spans="1:16" s="44" customFormat="1" ht="12.75">
      <c r="A1796"/>
      <c r="B1796"/>
      <c r="C1796"/>
      <c r="D1796"/>
      <c r="E1796"/>
      <c r="F1796"/>
      <c r="G1796"/>
      <c r="H1796"/>
      <c r="I1796"/>
      <c r="J1796"/>
      <c r="K1796"/>
      <c r="L1796"/>
      <c r="M1796"/>
      <c r="N1796"/>
      <c r="O1796"/>
      <c r="P1796"/>
    </row>
    <row r="1797" spans="1:16" s="44" customFormat="1" ht="12.75">
      <c r="A1797"/>
      <c r="B1797"/>
      <c r="C1797"/>
      <c r="D1797"/>
      <c r="E1797"/>
      <c r="F1797"/>
      <c r="G1797"/>
      <c r="H1797"/>
      <c r="I1797"/>
      <c r="J1797"/>
      <c r="K1797"/>
      <c r="L1797"/>
      <c r="M1797"/>
      <c r="N1797"/>
      <c r="O1797"/>
      <c r="P1797"/>
    </row>
    <row r="1798" spans="1:16" s="44" customFormat="1" ht="12.75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  <c r="N1798"/>
      <c r="O1798"/>
      <c r="P1798"/>
    </row>
    <row r="1799" spans="1:16" s="44" customFormat="1" ht="12.75">
      <c r="A1799"/>
      <c r="B1799"/>
      <c r="C1799"/>
      <c r="D1799"/>
      <c r="E1799"/>
      <c r="F1799"/>
      <c r="G1799"/>
      <c r="H1799"/>
      <c r="I1799"/>
      <c r="J1799"/>
      <c r="K1799"/>
      <c r="L1799"/>
      <c r="M1799"/>
      <c r="N1799"/>
      <c r="O1799"/>
      <c r="P1799"/>
    </row>
    <row r="1800" spans="1:16" s="44" customFormat="1" ht="12.75">
      <c r="A1800"/>
      <c r="B1800"/>
      <c r="C1800"/>
      <c r="D1800"/>
      <c r="E1800"/>
      <c r="F1800"/>
      <c r="G1800"/>
      <c r="H1800"/>
      <c r="I1800"/>
      <c r="J1800"/>
      <c r="K1800"/>
      <c r="L1800"/>
      <c r="M1800"/>
      <c r="N1800"/>
      <c r="O1800"/>
      <c r="P1800"/>
    </row>
    <row r="1801" spans="1:16" s="44" customFormat="1" ht="12.75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  <c r="N1801"/>
      <c r="O1801"/>
      <c r="P1801"/>
    </row>
    <row r="1802" spans="1:16" s="44" customFormat="1" ht="12.75">
      <c r="A1802"/>
      <c r="B1802"/>
      <c r="C1802"/>
      <c r="D1802"/>
      <c r="E1802"/>
      <c r="F1802"/>
      <c r="G1802"/>
      <c r="H1802"/>
      <c r="I1802"/>
      <c r="J1802"/>
      <c r="K1802"/>
      <c r="L1802"/>
      <c r="M1802"/>
      <c r="N1802"/>
      <c r="O1802"/>
      <c r="P1802"/>
    </row>
    <row r="1803" spans="1:16" s="44" customFormat="1" ht="12.75">
      <c r="A1803"/>
      <c r="B1803"/>
      <c r="C1803"/>
      <c r="D1803"/>
      <c r="E1803"/>
      <c r="F1803"/>
      <c r="G1803"/>
      <c r="H1803"/>
      <c r="I1803"/>
      <c r="J1803"/>
      <c r="K1803"/>
      <c r="L1803"/>
      <c r="M1803"/>
      <c r="N1803"/>
      <c r="O1803"/>
      <c r="P1803"/>
    </row>
    <row r="1804" spans="1:16" s="44" customFormat="1" ht="12.75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  <c r="N1804"/>
      <c r="O1804"/>
      <c r="P1804"/>
    </row>
    <row r="1805" spans="1:16" s="44" customFormat="1" ht="12.75">
      <c r="A1805"/>
      <c r="B1805"/>
      <c r="C1805"/>
      <c r="D1805"/>
      <c r="E1805"/>
      <c r="F1805"/>
      <c r="G1805"/>
      <c r="H1805"/>
      <c r="I1805"/>
      <c r="J1805"/>
      <c r="K1805"/>
      <c r="L1805"/>
      <c r="M1805"/>
      <c r="N1805"/>
      <c r="O1805"/>
      <c r="P1805"/>
    </row>
    <row r="1806" spans="1:16" s="44" customFormat="1" ht="12.75">
      <c r="A1806"/>
      <c r="B1806"/>
      <c r="C1806"/>
      <c r="D1806"/>
      <c r="E1806"/>
      <c r="F1806"/>
      <c r="G1806"/>
      <c r="H1806"/>
      <c r="I1806"/>
      <c r="J1806"/>
      <c r="K1806"/>
      <c r="L1806"/>
      <c r="M1806"/>
      <c r="N1806"/>
      <c r="O1806"/>
      <c r="P1806"/>
    </row>
    <row r="1807" spans="1:16" s="44" customFormat="1" ht="12.75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  <c r="N1807"/>
      <c r="O1807"/>
      <c r="P1807"/>
    </row>
    <row r="1808" spans="1:16" s="44" customFormat="1" ht="12.75">
      <c r="A1808"/>
      <c r="B1808"/>
      <c r="C1808"/>
      <c r="D1808"/>
      <c r="E1808"/>
      <c r="F1808"/>
      <c r="G1808"/>
      <c r="H1808"/>
      <c r="I1808"/>
      <c r="J1808"/>
      <c r="K1808"/>
      <c r="L1808"/>
      <c r="M1808"/>
      <c r="N1808"/>
      <c r="O1808"/>
      <c r="P1808"/>
    </row>
    <row r="1809" spans="1:16" s="44" customFormat="1" ht="12.75">
      <c r="A1809"/>
      <c r="B1809"/>
      <c r="C1809"/>
      <c r="D1809"/>
      <c r="E1809"/>
      <c r="F1809"/>
      <c r="G1809"/>
      <c r="H1809"/>
      <c r="I1809"/>
      <c r="J1809"/>
      <c r="K1809"/>
      <c r="L1809"/>
      <c r="M1809"/>
      <c r="N1809"/>
      <c r="O1809"/>
      <c r="P1809"/>
    </row>
    <row r="1810" spans="1:16" s="44" customFormat="1" ht="12.75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  <c r="N1810"/>
      <c r="O1810"/>
      <c r="P1810"/>
    </row>
    <row r="1811" spans="1:16" s="44" customFormat="1" ht="12.75">
      <c r="A1811"/>
      <c r="B1811"/>
      <c r="C1811"/>
      <c r="D1811"/>
      <c r="E1811"/>
      <c r="F1811"/>
      <c r="G1811"/>
      <c r="H1811"/>
      <c r="I1811"/>
      <c r="J1811"/>
      <c r="K1811"/>
      <c r="L1811"/>
      <c r="M1811"/>
      <c r="N1811"/>
      <c r="O1811"/>
      <c r="P1811"/>
    </row>
    <row r="1812" spans="1:16" s="44" customFormat="1" ht="12.75">
      <c r="A1812"/>
      <c r="B1812"/>
      <c r="C1812"/>
      <c r="D1812"/>
      <c r="E1812"/>
      <c r="F1812"/>
      <c r="G1812"/>
      <c r="H1812"/>
      <c r="I1812"/>
      <c r="J1812"/>
      <c r="K1812"/>
      <c r="L1812"/>
      <c r="M1812"/>
      <c r="N1812"/>
      <c r="O1812"/>
      <c r="P1812"/>
    </row>
    <row r="1813" spans="1:16" s="44" customFormat="1" ht="12.75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  <c r="N1813"/>
      <c r="O1813"/>
      <c r="P1813"/>
    </row>
    <row r="1814" spans="1:16" s="44" customFormat="1" ht="12.75">
      <c r="A1814"/>
      <c r="B1814"/>
      <c r="C1814"/>
      <c r="D1814"/>
      <c r="E1814"/>
      <c r="F1814"/>
      <c r="G1814"/>
      <c r="H1814"/>
      <c r="I1814"/>
      <c r="J1814"/>
      <c r="K1814"/>
      <c r="L1814"/>
      <c r="M1814"/>
      <c r="N1814"/>
      <c r="O1814"/>
      <c r="P1814"/>
    </row>
    <row r="1815" spans="1:16" s="44" customFormat="1" ht="12.75">
      <c r="A1815"/>
      <c r="B1815"/>
      <c r="C1815"/>
      <c r="D1815"/>
      <c r="E1815"/>
      <c r="F1815"/>
      <c r="G1815"/>
      <c r="H1815"/>
      <c r="I1815"/>
      <c r="J1815"/>
      <c r="K1815"/>
      <c r="L1815"/>
      <c r="M1815"/>
      <c r="N1815"/>
      <c r="O1815"/>
      <c r="P1815"/>
    </row>
    <row r="1816" spans="1:16" s="44" customFormat="1" ht="12.75">
      <c r="A1816"/>
      <c r="B1816"/>
      <c r="C1816"/>
      <c r="D1816"/>
      <c r="E1816"/>
      <c r="F1816"/>
      <c r="G1816"/>
      <c r="H1816"/>
      <c r="I1816"/>
      <c r="J1816"/>
      <c r="K1816"/>
      <c r="L1816"/>
      <c r="M1816"/>
      <c r="N1816"/>
      <c r="O1816"/>
      <c r="P1816"/>
    </row>
    <row r="1817" spans="1:16" s="44" customFormat="1" ht="12.75">
      <c r="A1817"/>
      <c r="B1817"/>
      <c r="C1817"/>
      <c r="D1817"/>
      <c r="E1817"/>
      <c r="F1817"/>
      <c r="G1817"/>
      <c r="H1817"/>
      <c r="I1817"/>
      <c r="J1817"/>
      <c r="K1817"/>
      <c r="L1817"/>
      <c r="M1817"/>
      <c r="N1817"/>
      <c r="O1817"/>
      <c r="P1817"/>
    </row>
    <row r="1818" spans="1:16" s="44" customFormat="1" ht="12.75">
      <c r="A1818"/>
      <c r="B1818"/>
      <c r="C1818"/>
      <c r="D1818"/>
      <c r="E1818"/>
      <c r="F1818"/>
      <c r="G1818"/>
      <c r="H1818"/>
      <c r="I1818"/>
      <c r="J1818"/>
      <c r="K1818"/>
      <c r="L1818"/>
      <c r="M1818"/>
      <c r="N1818"/>
      <c r="O1818"/>
      <c r="P1818"/>
    </row>
    <row r="1819" spans="1:16" s="44" customFormat="1" ht="12.75">
      <c r="A1819"/>
      <c r="B1819"/>
      <c r="C1819"/>
      <c r="D1819"/>
      <c r="E1819"/>
      <c r="F1819"/>
      <c r="G1819"/>
      <c r="H1819"/>
      <c r="I1819"/>
      <c r="J1819"/>
      <c r="K1819"/>
      <c r="L1819"/>
      <c r="M1819"/>
      <c r="N1819"/>
      <c r="O1819"/>
      <c r="P1819"/>
    </row>
    <row r="1820" spans="1:16" s="44" customFormat="1" ht="12.75">
      <c r="A1820"/>
      <c r="B1820"/>
      <c r="C1820"/>
      <c r="D1820"/>
      <c r="E1820"/>
      <c r="F1820"/>
      <c r="G1820"/>
      <c r="H1820"/>
      <c r="I1820"/>
      <c r="J1820"/>
      <c r="K1820"/>
      <c r="L1820"/>
      <c r="M1820"/>
      <c r="N1820"/>
      <c r="O1820"/>
      <c r="P1820"/>
    </row>
    <row r="1821" spans="1:16" s="44" customFormat="1" ht="12.75">
      <c r="A1821"/>
      <c r="B1821"/>
      <c r="C1821"/>
      <c r="D1821"/>
      <c r="E1821"/>
      <c r="F1821"/>
      <c r="G1821"/>
      <c r="H1821"/>
      <c r="I1821"/>
      <c r="J1821"/>
      <c r="K1821"/>
      <c r="L1821"/>
      <c r="M1821"/>
      <c r="N1821"/>
      <c r="O1821"/>
      <c r="P1821"/>
    </row>
    <row r="1822" spans="1:16" s="44" customFormat="1" ht="12.75">
      <c r="A1822"/>
      <c r="B1822"/>
      <c r="C1822"/>
      <c r="D1822"/>
      <c r="E1822"/>
      <c r="F1822"/>
      <c r="G1822"/>
      <c r="H1822"/>
      <c r="I1822"/>
      <c r="J1822"/>
      <c r="K1822"/>
      <c r="L1822"/>
      <c r="M1822"/>
      <c r="N1822"/>
      <c r="O1822"/>
      <c r="P1822"/>
    </row>
    <row r="1823" spans="1:16" s="44" customFormat="1" ht="12.75">
      <c r="A1823"/>
      <c r="B1823"/>
      <c r="C1823"/>
      <c r="D1823"/>
      <c r="E1823"/>
      <c r="F1823"/>
      <c r="G1823"/>
      <c r="H1823"/>
      <c r="I1823"/>
      <c r="J1823"/>
      <c r="K1823"/>
      <c r="L1823"/>
      <c r="M1823"/>
      <c r="N1823"/>
      <c r="O1823"/>
      <c r="P1823"/>
    </row>
    <row r="1824" spans="1:16" s="44" customFormat="1" ht="12.75">
      <c r="A1824"/>
      <c r="B1824"/>
      <c r="C1824"/>
      <c r="D1824"/>
      <c r="E1824"/>
      <c r="F1824"/>
      <c r="G1824"/>
      <c r="H1824"/>
      <c r="I1824"/>
      <c r="J1824"/>
      <c r="K1824"/>
      <c r="L1824"/>
      <c r="M1824"/>
      <c r="N1824"/>
      <c r="O1824"/>
      <c r="P1824"/>
    </row>
    <row r="1825" spans="1:16" s="44" customFormat="1" ht="12.75">
      <c r="A1825"/>
      <c r="B1825"/>
      <c r="C1825"/>
      <c r="D1825"/>
      <c r="E1825"/>
      <c r="F1825"/>
      <c r="G1825"/>
      <c r="H1825"/>
      <c r="I1825"/>
      <c r="J1825"/>
      <c r="K1825"/>
      <c r="L1825"/>
      <c r="M1825"/>
      <c r="N1825"/>
      <c r="O1825"/>
      <c r="P1825"/>
    </row>
    <row r="1826" spans="1:16" s="44" customFormat="1" ht="12.75">
      <c r="A1826"/>
      <c r="B1826"/>
      <c r="C1826"/>
      <c r="D1826"/>
      <c r="E1826"/>
      <c r="F1826"/>
      <c r="G1826"/>
      <c r="H1826"/>
      <c r="I1826"/>
      <c r="J1826"/>
      <c r="K1826"/>
      <c r="L1826"/>
      <c r="M1826"/>
      <c r="N1826"/>
      <c r="O1826"/>
      <c r="P1826"/>
    </row>
    <row r="1827" spans="1:16" s="44" customFormat="1" ht="12.75">
      <c r="A1827"/>
      <c r="B1827"/>
      <c r="C1827"/>
      <c r="D1827"/>
      <c r="E1827"/>
      <c r="F1827"/>
      <c r="G1827"/>
      <c r="H1827"/>
      <c r="I1827"/>
      <c r="J1827"/>
      <c r="K1827"/>
      <c r="L1827"/>
      <c r="M1827"/>
      <c r="N1827"/>
      <c r="O1827"/>
      <c r="P1827"/>
    </row>
    <row r="1828" spans="1:16" s="44" customFormat="1" ht="12.75">
      <c r="A1828"/>
      <c r="B1828"/>
      <c r="C1828"/>
      <c r="D1828"/>
      <c r="E1828"/>
      <c r="F1828"/>
      <c r="G1828"/>
      <c r="H1828"/>
      <c r="I1828"/>
      <c r="J1828"/>
      <c r="K1828"/>
      <c r="L1828"/>
      <c r="M1828"/>
      <c r="N1828"/>
      <c r="O1828"/>
      <c r="P1828"/>
    </row>
    <row r="1829" spans="1:16" s="44" customFormat="1" ht="12.75">
      <c r="A1829"/>
      <c r="B1829"/>
      <c r="C1829"/>
      <c r="D1829"/>
      <c r="E1829"/>
      <c r="F1829"/>
      <c r="G1829"/>
      <c r="H1829"/>
      <c r="I1829"/>
      <c r="J1829"/>
      <c r="K1829"/>
      <c r="L1829"/>
      <c r="M1829"/>
      <c r="N1829"/>
      <c r="O1829"/>
      <c r="P1829"/>
    </row>
    <row r="1830" spans="1:16" s="44" customFormat="1" ht="12.75">
      <c r="A1830"/>
      <c r="B1830"/>
      <c r="C1830"/>
      <c r="D1830"/>
      <c r="E1830"/>
      <c r="F1830"/>
      <c r="G1830"/>
      <c r="H1830"/>
      <c r="I1830"/>
      <c r="J1830"/>
      <c r="K1830"/>
      <c r="L1830"/>
      <c r="M1830"/>
      <c r="N1830"/>
      <c r="O1830"/>
      <c r="P1830"/>
    </row>
    <row r="1831" spans="1:16" s="44" customFormat="1" ht="12.75">
      <c r="A1831"/>
      <c r="B1831"/>
      <c r="C1831"/>
      <c r="D1831"/>
      <c r="E1831"/>
      <c r="F1831"/>
      <c r="G1831"/>
      <c r="H1831"/>
      <c r="I1831"/>
      <c r="J1831"/>
      <c r="K1831"/>
      <c r="L1831"/>
      <c r="M1831"/>
      <c r="N1831"/>
      <c r="O1831"/>
      <c r="P1831"/>
    </row>
    <row r="1832" spans="1:16" s="44" customFormat="1" ht="12.75">
      <c r="A1832"/>
      <c r="B1832"/>
      <c r="C1832"/>
      <c r="D1832"/>
      <c r="E1832"/>
      <c r="F1832"/>
      <c r="G1832"/>
      <c r="H1832"/>
      <c r="I1832"/>
      <c r="J1832"/>
      <c r="K1832"/>
      <c r="L1832"/>
      <c r="M1832"/>
      <c r="N1832"/>
      <c r="O1832"/>
      <c r="P1832"/>
    </row>
    <row r="1833" spans="1:16" s="44" customFormat="1" ht="12.75">
      <c r="A1833"/>
      <c r="B1833"/>
      <c r="C1833"/>
      <c r="D1833"/>
      <c r="E1833"/>
      <c r="F1833"/>
      <c r="G1833"/>
      <c r="H1833"/>
      <c r="I1833"/>
      <c r="J1833"/>
      <c r="K1833"/>
      <c r="L1833"/>
      <c r="M1833"/>
      <c r="N1833"/>
      <c r="O1833"/>
      <c r="P1833"/>
    </row>
    <row r="1834" spans="1:16" s="44" customFormat="1" ht="12.75">
      <c r="A1834"/>
      <c r="B1834"/>
      <c r="C1834"/>
      <c r="D1834"/>
      <c r="E1834"/>
      <c r="F1834"/>
      <c r="G1834"/>
      <c r="H1834"/>
      <c r="I1834"/>
      <c r="J1834"/>
      <c r="K1834"/>
      <c r="L1834"/>
      <c r="M1834"/>
      <c r="N1834"/>
      <c r="O1834"/>
      <c r="P1834"/>
    </row>
    <row r="1835" spans="1:16" s="44" customFormat="1" ht="12.75">
      <c r="A1835"/>
      <c r="B1835"/>
      <c r="C1835"/>
      <c r="D1835"/>
      <c r="E1835"/>
      <c r="F1835"/>
      <c r="G1835"/>
      <c r="H1835"/>
      <c r="I1835"/>
      <c r="J1835"/>
      <c r="K1835"/>
      <c r="L1835"/>
      <c r="M1835"/>
      <c r="N1835"/>
      <c r="O1835"/>
      <c r="P1835"/>
    </row>
    <row r="1836" spans="1:16" s="44" customFormat="1" ht="12.75">
      <c r="A1836"/>
      <c r="B1836"/>
      <c r="C1836"/>
      <c r="D1836"/>
      <c r="E1836"/>
      <c r="F1836"/>
      <c r="G1836"/>
      <c r="H1836"/>
      <c r="I1836"/>
      <c r="J1836"/>
      <c r="K1836"/>
      <c r="L1836"/>
      <c r="M1836"/>
      <c r="N1836"/>
      <c r="O1836"/>
      <c r="P1836"/>
    </row>
    <row r="1837" spans="1:16" s="44" customFormat="1" ht="12.75">
      <c r="A1837"/>
      <c r="B1837"/>
      <c r="C1837"/>
      <c r="D1837"/>
      <c r="E1837"/>
      <c r="F1837"/>
      <c r="G1837"/>
      <c r="H1837"/>
      <c r="I1837"/>
      <c r="J1837"/>
      <c r="K1837"/>
      <c r="L1837"/>
      <c r="M1837"/>
      <c r="N1837"/>
      <c r="O1837"/>
      <c r="P1837"/>
    </row>
    <row r="1838" spans="1:16" s="44" customFormat="1" ht="12.75">
      <c r="A1838"/>
      <c r="B1838"/>
      <c r="C1838"/>
      <c r="D1838"/>
      <c r="E1838"/>
      <c r="F1838"/>
      <c r="G1838"/>
      <c r="H1838"/>
      <c r="I1838"/>
      <c r="J1838"/>
      <c r="K1838"/>
      <c r="L1838"/>
      <c r="M1838"/>
      <c r="N1838"/>
      <c r="O1838"/>
      <c r="P1838"/>
    </row>
    <row r="1839" spans="1:16" s="44" customFormat="1" ht="12.75">
      <c r="A1839"/>
      <c r="B1839"/>
      <c r="C1839"/>
      <c r="D1839"/>
      <c r="E1839"/>
      <c r="F1839"/>
      <c r="G1839"/>
      <c r="H1839"/>
      <c r="I1839"/>
      <c r="J1839"/>
      <c r="K1839"/>
      <c r="L1839"/>
      <c r="M1839"/>
      <c r="N1839"/>
      <c r="O1839"/>
      <c r="P1839"/>
    </row>
    <row r="1840" spans="1:16" s="44" customFormat="1" ht="12.75">
      <c r="A1840"/>
      <c r="B1840"/>
      <c r="C1840"/>
      <c r="D1840"/>
      <c r="E1840"/>
      <c r="F1840"/>
      <c r="G1840"/>
      <c r="H1840"/>
      <c r="I1840"/>
      <c r="J1840"/>
      <c r="K1840"/>
      <c r="L1840"/>
      <c r="M1840"/>
      <c r="N1840"/>
      <c r="O1840"/>
      <c r="P1840"/>
    </row>
    <row r="1841" spans="1:16" s="44" customFormat="1" ht="12.75">
      <c r="A1841"/>
      <c r="B1841"/>
      <c r="C1841"/>
      <c r="D1841"/>
      <c r="E1841"/>
      <c r="F1841"/>
      <c r="G1841"/>
      <c r="H1841"/>
      <c r="I1841"/>
      <c r="J1841"/>
      <c r="K1841"/>
      <c r="L1841"/>
      <c r="M1841"/>
      <c r="N1841"/>
      <c r="O1841"/>
      <c r="P1841"/>
    </row>
    <row r="1842" spans="1:16" s="44" customFormat="1" ht="12.75">
      <c r="A1842"/>
      <c r="B1842"/>
      <c r="C1842"/>
      <c r="D1842"/>
      <c r="E1842"/>
      <c r="F1842"/>
      <c r="G1842"/>
      <c r="H1842"/>
      <c r="I1842"/>
      <c r="J1842"/>
      <c r="K1842"/>
      <c r="L1842"/>
      <c r="M1842"/>
      <c r="N1842"/>
      <c r="O1842"/>
      <c r="P1842"/>
    </row>
    <row r="1843" spans="1:16" s="44" customFormat="1" ht="12.75">
      <c r="A1843"/>
      <c r="B1843"/>
      <c r="C1843"/>
      <c r="D1843"/>
      <c r="E1843"/>
      <c r="F1843"/>
      <c r="G1843"/>
      <c r="H1843"/>
      <c r="I1843"/>
      <c r="J1843"/>
      <c r="K1843"/>
      <c r="L1843"/>
      <c r="M1843"/>
      <c r="N1843"/>
      <c r="O1843"/>
      <c r="P1843"/>
    </row>
    <row r="1844" spans="1:16" s="44" customFormat="1" ht="12.75">
      <c r="A1844"/>
      <c r="B1844"/>
      <c r="C1844"/>
      <c r="D1844"/>
      <c r="E1844"/>
      <c r="F1844"/>
      <c r="G1844"/>
      <c r="H1844"/>
      <c r="I1844"/>
      <c r="J1844"/>
      <c r="K1844"/>
      <c r="L1844"/>
      <c r="M1844"/>
      <c r="N1844"/>
      <c r="O1844"/>
      <c r="P1844"/>
    </row>
    <row r="1845" spans="1:16" s="44" customFormat="1" ht="12.75">
      <c r="A1845"/>
      <c r="B1845"/>
      <c r="C1845"/>
      <c r="D1845"/>
      <c r="E1845"/>
      <c r="F1845"/>
      <c r="G1845"/>
      <c r="H1845"/>
      <c r="I1845"/>
      <c r="J1845"/>
      <c r="K1845"/>
      <c r="L1845"/>
      <c r="M1845"/>
      <c r="N1845"/>
      <c r="O1845"/>
      <c r="P1845"/>
    </row>
    <row r="1846" spans="1:16" s="44" customFormat="1" ht="12.75">
      <c r="A1846"/>
      <c r="B1846"/>
      <c r="C1846"/>
      <c r="D1846"/>
      <c r="E1846"/>
      <c r="F1846"/>
      <c r="G1846"/>
      <c r="H1846"/>
      <c r="I1846"/>
      <c r="J1846"/>
      <c r="K1846"/>
      <c r="L1846"/>
      <c r="M1846"/>
      <c r="N1846"/>
      <c r="O1846"/>
      <c r="P1846"/>
    </row>
    <row r="1847" spans="1:16" s="44" customFormat="1" ht="12.75">
      <c r="A1847"/>
      <c r="B1847"/>
      <c r="C1847"/>
      <c r="D1847"/>
      <c r="E1847"/>
      <c r="F1847"/>
      <c r="G1847"/>
      <c r="H1847"/>
      <c r="I1847"/>
      <c r="J1847"/>
      <c r="K1847"/>
      <c r="L1847"/>
      <c r="M1847"/>
      <c r="N1847"/>
      <c r="O1847"/>
      <c r="P1847"/>
    </row>
    <row r="1848" spans="1:16" s="44" customFormat="1" ht="12.75">
      <c r="A1848"/>
      <c r="B1848"/>
      <c r="C1848"/>
      <c r="D1848"/>
      <c r="E1848"/>
      <c r="F1848"/>
      <c r="G1848"/>
      <c r="H1848"/>
      <c r="I1848"/>
      <c r="J1848"/>
      <c r="K1848"/>
      <c r="L1848"/>
      <c r="M1848"/>
      <c r="N1848"/>
      <c r="O1848"/>
      <c r="P1848"/>
    </row>
    <row r="1849" spans="1:16" s="44" customFormat="1" ht="12.75">
      <c r="A1849"/>
      <c r="B1849"/>
      <c r="C1849"/>
      <c r="D1849"/>
      <c r="E1849"/>
      <c r="F1849"/>
      <c r="G1849"/>
      <c r="H1849"/>
      <c r="I1849"/>
      <c r="J1849"/>
      <c r="K1849"/>
      <c r="L1849"/>
      <c r="M1849"/>
      <c r="N1849"/>
      <c r="O1849"/>
      <c r="P1849"/>
    </row>
    <row r="1850" spans="1:16" s="44" customFormat="1" ht="12.75">
      <c r="A1850"/>
      <c r="B1850"/>
      <c r="C1850"/>
      <c r="D1850"/>
      <c r="E1850"/>
      <c r="F1850"/>
      <c r="G1850"/>
      <c r="H1850"/>
      <c r="I1850"/>
      <c r="J1850"/>
      <c r="K1850"/>
      <c r="L1850"/>
      <c r="M1850"/>
      <c r="N1850"/>
      <c r="O1850"/>
      <c r="P1850"/>
    </row>
    <row r="1851" spans="1:16" s="44" customFormat="1" ht="12.75">
      <c r="A1851"/>
      <c r="B1851"/>
      <c r="C1851"/>
      <c r="D1851"/>
      <c r="E1851"/>
      <c r="F1851"/>
      <c r="G1851"/>
      <c r="H1851"/>
      <c r="I1851"/>
      <c r="J1851"/>
      <c r="K1851"/>
      <c r="L1851"/>
      <c r="M1851"/>
      <c r="N1851"/>
      <c r="O1851"/>
      <c r="P1851"/>
    </row>
    <row r="1852" spans="1:16" s="44" customFormat="1" ht="12.75">
      <c r="A1852"/>
      <c r="B1852"/>
      <c r="C1852"/>
      <c r="D1852"/>
      <c r="E1852"/>
      <c r="F1852"/>
      <c r="G1852"/>
      <c r="H1852"/>
      <c r="I1852"/>
      <c r="J1852"/>
      <c r="K1852"/>
      <c r="L1852"/>
      <c r="M1852"/>
      <c r="N1852"/>
      <c r="O1852"/>
      <c r="P1852"/>
    </row>
    <row r="1853" spans="1:16" s="44" customFormat="1" ht="12.75">
      <c r="A1853"/>
      <c r="B1853"/>
      <c r="C1853"/>
      <c r="D1853"/>
      <c r="E1853"/>
      <c r="F1853"/>
      <c r="G1853"/>
      <c r="H1853"/>
      <c r="I1853"/>
      <c r="J1853"/>
      <c r="K1853"/>
      <c r="L1853"/>
      <c r="M1853"/>
      <c r="N1853"/>
      <c r="O1853"/>
      <c r="P1853"/>
    </row>
    <row r="1854" spans="1:16" s="44" customFormat="1" ht="12.75">
      <c r="A1854"/>
      <c r="B1854"/>
      <c r="C1854"/>
      <c r="D1854"/>
      <c r="E1854"/>
      <c r="F1854"/>
      <c r="G1854"/>
      <c r="H1854"/>
      <c r="I1854"/>
      <c r="J1854"/>
      <c r="K1854"/>
      <c r="L1854"/>
      <c r="M1854"/>
      <c r="N1854"/>
      <c r="O1854"/>
      <c r="P1854"/>
    </row>
    <row r="1855" spans="1:16" s="44" customFormat="1" ht="12.75">
      <c r="A1855"/>
      <c r="B1855"/>
      <c r="C1855"/>
      <c r="D1855"/>
      <c r="E1855"/>
      <c r="F1855"/>
      <c r="G1855"/>
      <c r="H1855"/>
      <c r="I1855"/>
      <c r="J1855"/>
      <c r="K1855"/>
      <c r="L1855"/>
      <c r="M1855"/>
      <c r="N1855"/>
      <c r="O1855"/>
      <c r="P1855"/>
    </row>
    <row r="1856" spans="1:16" s="44" customFormat="1" ht="12.75">
      <c r="A1856"/>
      <c r="B1856"/>
      <c r="C1856"/>
      <c r="D1856"/>
      <c r="E1856"/>
      <c r="F1856"/>
      <c r="G1856"/>
      <c r="H1856"/>
      <c r="I1856"/>
      <c r="J1856"/>
      <c r="K1856"/>
      <c r="L1856"/>
      <c r="M1856"/>
      <c r="N1856"/>
      <c r="O1856"/>
      <c r="P1856"/>
    </row>
    <row r="1857" spans="1:16" s="44" customFormat="1" ht="12.75">
      <c r="A1857"/>
      <c r="B1857"/>
      <c r="C1857"/>
      <c r="D1857"/>
      <c r="E1857"/>
      <c r="F1857"/>
      <c r="G1857"/>
      <c r="H1857"/>
      <c r="I1857"/>
      <c r="J1857"/>
      <c r="K1857"/>
      <c r="L1857"/>
      <c r="M1857"/>
      <c r="N1857"/>
      <c r="O1857"/>
      <c r="P1857"/>
    </row>
    <row r="1858" spans="1:16" s="44" customFormat="1" ht="12.75">
      <c r="A1858"/>
      <c r="B1858"/>
      <c r="C1858"/>
      <c r="D1858"/>
      <c r="E1858"/>
      <c r="F1858"/>
      <c r="G1858"/>
      <c r="H1858"/>
      <c r="I1858"/>
      <c r="J1858"/>
      <c r="K1858"/>
      <c r="L1858"/>
      <c r="M1858"/>
      <c r="N1858"/>
      <c r="O1858"/>
      <c r="P1858"/>
    </row>
    <row r="1859" spans="1:16" s="44" customFormat="1" ht="12.75">
      <c r="A1859"/>
      <c r="B1859"/>
      <c r="C1859"/>
      <c r="D1859"/>
      <c r="E1859"/>
      <c r="F1859"/>
      <c r="G1859"/>
      <c r="H1859"/>
      <c r="I1859"/>
      <c r="J1859"/>
      <c r="K1859"/>
      <c r="L1859"/>
      <c r="M1859"/>
      <c r="N1859"/>
      <c r="O1859"/>
      <c r="P1859"/>
    </row>
    <row r="1860" spans="1:16" s="44" customFormat="1" ht="12.75">
      <c r="A1860"/>
      <c r="B1860"/>
      <c r="C1860"/>
      <c r="D1860"/>
      <c r="E1860"/>
      <c r="F1860"/>
      <c r="G1860"/>
      <c r="H1860"/>
      <c r="I1860"/>
      <c r="J1860"/>
      <c r="K1860"/>
      <c r="L1860"/>
      <c r="M1860"/>
      <c r="N1860"/>
      <c r="O1860"/>
      <c r="P1860"/>
    </row>
    <row r="1861" spans="1:16" s="44" customFormat="1" ht="12.75">
      <c r="A1861"/>
      <c r="B1861"/>
      <c r="C1861"/>
      <c r="D1861"/>
      <c r="E1861"/>
      <c r="F1861"/>
      <c r="G1861"/>
      <c r="H1861"/>
      <c r="I1861"/>
      <c r="J1861"/>
      <c r="K1861"/>
      <c r="L1861"/>
      <c r="M1861"/>
      <c r="N1861"/>
      <c r="O1861"/>
      <c r="P1861"/>
    </row>
    <row r="1862" spans="1:16" s="44" customFormat="1" ht="12.75">
      <c r="A1862"/>
      <c r="B1862"/>
      <c r="C1862"/>
      <c r="D1862"/>
      <c r="E1862"/>
      <c r="F1862"/>
      <c r="G1862"/>
      <c r="H1862"/>
      <c r="I1862"/>
      <c r="J1862"/>
      <c r="K1862"/>
      <c r="L1862"/>
      <c r="M1862"/>
      <c r="N1862"/>
      <c r="O1862"/>
      <c r="P1862"/>
    </row>
    <row r="1863" spans="1:16" s="44" customFormat="1" ht="12.75">
      <c r="A1863"/>
      <c r="B1863"/>
      <c r="C1863"/>
      <c r="D1863"/>
      <c r="E1863"/>
      <c r="F1863"/>
      <c r="G1863"/>
      <c r="H1863"/>
      <c r="I1863"/>
      <c r="J1863"/>
      <c r="K1863"/>
      <c r="L1863"/>
      <c r="M1863"/>
      <c r="N1863"/>
      <c r="O1863"/>
      <c r="P1863"/>
    </row>
    <row r="1864" spans="1:16" s="44" customFormat="1" ht="12.75">
      <c r="A1864"/>
      <c r="B1864"/>
      <c r="C1864"/>
      <c r="D1864"/>
      <c r="E1864"/>
      <c r="F1864"/>
      <c r="G1864"/>
      <c r="H1864"/>
      <c r="I1864"/>
      <c r="J1864"/>
      <c r="K1864"/>
      <c r="L1864"/>
      <c r="M1864"/>
      <c r="N1864"/>
      <c r="O1864"/>
      <c r="P1864"/>
    </row>
    <row r="1865" spans="1:16" s="44" customFormat="1" ht="12.75">
      <c r="A1865"/>
      <c r="B1865"/>
      <c r="C1865"/>
      <c r="D1865"/>
      <c r="E1865"/>
      <c r="F1865"/>
      <c r="G1865"/>
      <c r="H1865"/>
      <c r="I1865"/>
      <c r="J1865"/>
      <c r="K1865"/>
      <c r="L1865"/>
      <c r="M1865"/>
      <c r="N1865"/>
      <c r="O1865"/>
      <c r="P1865"/>
    </row>
    <row r="1866" spans="1:16" s="44" customFormat="1" ht="12.75">
      <c r="A1866"/>
      <c r="B1866"/>
      <c r="C1866"/>
      <c r="D1866"/>
      <c r="E1866"/>
      <c r="F1866"/>
      <c r="G1866"/>
      <c r="H1866"/>
      <c r="I1866"/>
      <c r="J1866"/>
      <c r="K1866"/>
      <c r="L1866"/>
      <c r="M1866"/>
      <c r="N1866"/>
      <c r="O1866"/>
      <c r="P1866"/>
    </row>
    <row r="1867" spans="1:16" s="44" customFormat="1" ht="12.75">
      <c r="A1867"/>
      <c r="B1867"/>
      <c r="C1867"/>
      <c r="D1867"/>
      <c r="E1867"/>
      <c r="F1867"/>
      <c r="G1867"/>
      <c r="H1867"/>
      <c r="I1867"/>
      <c r="J1867"/>
      <c r="K1867"/>
      <c r="L1867"/>
      <c r="M1867"/>
      <c r="N1867"/>
      <c r="O1867"/>
      <c r="P1867"/>
    </row>
    <row r="1868" spans="1:16" s="44" customFormat="1" ht="12.75">
      <c r="A1868"/>
      <c r="B1868"/>
      <c r="C1868"/>
      <c r="D1868"/>
      <c r="E1868"/>
      <c r="F1868"/>
      <c r="G1868"/>
      <c r="H1868"/>
      <c r="I1868"/>
      <c r="J1868"/>
      <c r="K1868"/>
      <c r="L1868"/>
      <c r="M1868"/>
      <c r="N1868"/>
      <c r="O1868"/>
      <c r="P1868"/>
    </row>
    <row r="1869" spans="1:16" s="44" customFormat="1" ht="12.75">
      <c r="A1869"/>
      <c r="B1869"/>
      <c r="C1869"/>
      <c r="D1869"/>
      <c r="E1869"/>
      <c r="F1869"/>
      <c r="G1869"/>
      <c r="H1869"/>
      <c r="I1869"/>
      <c r="J1869"/>
      <c r="K1869"/>
      <c r="L1869"/>
      <c r="M1869"/>
      <c r="N1869"/>
      <c r="O1869"/>
      <c r="P1869"/>
    </row>
    <row r="1870" spans="1:16" s="44" customFormat="1" ht="12.75">
      <c r="A1870"/>
      <c r="B1870"/>
      <c r="C1870"/>
      <c r="D1870"/>
      <c r="E1870"/>
      <c r="F1870"/>
      <c r="G1870"/>
      <c r="H1870"/>
      <c r="I1870"/>
      <c r="J1870"/>
      <c r="K1870"/>
      <c r="L1870"/>
      <c r="M1870"/>
      <c r="N1870"/>
      <c r="O1870"/>
      <c r="P1870"/>
    </row>
    <row r="1871" spans="1:16" s="44" customFormat="1" ht="12.75">
      <c r="A1871"/>
      <c r="B1871"/>
      <c r="C1871"/>
      <c r="D1871"/>
      <c r="E1871"/>
      <c r="F1871"/>
      <c r="G1871"/>
      <c r="H1871"/>
      <c r="I1871"/>
      <c r="J1871"/>
      <c r="K1871"/>
      <c r="L1871"/>
      <c r="M1871"/>
      <c r="N1871"/>
      <c r="O1871"/>
      <c r="P1871"/>
    </row>
    <row r="1872" spans="1:16" s="44" customFormat="1" ht="12.75">
      <c r="A1872"/>
      <c r="B1872"/>
      <c r="C1872"/>
      <c r="D1872"/>
      <c r="E1872"/>
      <c r="F1872"/>
      <c r="G1872"/>
      <c r="H1872"/>
      <c r="I1872"/>
      <c r="J1872"/>
      <c r="K1872"/>
      <c r="L1872"/>
      <c r="M1872"/>
      <c r="N1872"/>
      <c r="O1872"/>
      <c r="P1872"/>
    </row>
    <row r="1873" spans="1:16" s="44" customFormat="1" ht="12.75">
      <c r="A1873"/>
      <c r="B1873"/>
      <c r="C1873"/>
      <c r="D1873"/>
      <c r="E1873"/>
      <c r="F1873"/>
      <c r="G1873"/>
      <c r="H1873"/>
      <c r="I1873"/>
      <c r="J1873"/>
      <c r="K1873"/>
      <c r="L1873"/>
      <c r="M1873"/>
      <c r="N1873"/>
      <c r="O1873"/>
      <c r="P1873"/>
    </row>
    <row r="1874" spans="1:16" s="44" customFormat="1" ht="12.75">
      <c r="A1874"/>
      <c r="B1874"/>
      <c r="C1874"/>
      <c r="D1874"/>
      <c r="E1874"/>
      <c r="F1874"/>
      <c r="G1874"/>
      <c r="H1874"/>
      <c r="I1874"/>
      <c r="J1874"/>
      <c r="K1874"/>
      <c r="L1874"/>
      <c r="M1874"/>
      <c r="N1874"/>
      <c r="O1874"/>
      <c r="P1874"/>
    </row>
    <row r="1875" spans="1:16" s="44" customFormat="1" ht="12.75">
      <c r="A1875"/>
      <c r="B1875"/>
      <c r="C1875"/>
      <c r="D1875"/>
      <c r="E1875"/>
      <c r="F1875"/>
      <c r="G1875"/>
      <c r="H1875"/>
      <c r="I1875"/>
      <c r="J1875"/>
      <c r="K1875"/>
      <c r="L1875"/>
      <c r="M1875"/>
      <c r="N1875"/>
      <c r="O1875"/>
      <c r="P1875"/>
    </row>
    <row r="1876" spans="1:16" s="44" customFormat="1" ht="12.75">
      <c r="A1876"/>
      <c r="B1876"/>
      <c r="C1876"/>
      <c r="D1876"/>
      <c r="E1876"/>
      <c r="F1876"/>
      <c r="G1876"/>
      <c r="H1876"/>
      <c r="I1876"/>
      <c r="J1876"/>
      <c r="K1876"/>
      <c r="L1876"/>
      <c r="M1876"/>
      <c r="N1876"/>
      <c r="O1876"/>
      <c r="P1876"/>
    </row>
    <row r="1877" spans="1:16" s="44" customFormat="1" ht="12.75">
      <c r="A1877"/>
      <c r="B1877"/>
      <c r="C1877"/>
      <c r="D1877"/>
      <c r="E1877"/>
      <c r="F1877"/>
      <c r="G1877"/>
      <c r="H1877"/>
      <c r="I1877"/>
      <c r="J1877"/>
      <c r="K1877"/>
      <c r="L1877"/>
      <c r="M1877"/>
      <c r="N1877"/>
      <c r="O1877"/>
      <c r="P1877"/>
    </row>
    <row r="1878" spans="1:16" s="44" customFormat="1" ht="12.75">
      <c r="A1878"/>
      <c r="B1878"/>
      <c r="C1878"/>
      <c r="D1878"/>
      <c r="E1878"/>
      <c r="F1878"/>
      <c r="G1878"/>
      <c r="H1878"/>
      <c r="I1878"/>
      <c r="J1878"/>
      <c r="K1878"/>
      <c r="L1878"/>
      <c r="M1878"/>
      <c r="N1878"/>
      <c r="O1878"/>
      <c r="P1878"/>
    </row>
    <row r="1879" spans="1:16" s="44" customFormat="1" ht="12.75">
      <c r="A1879"/>
      <c r="B1879"/>
      <c r="C1879"/>
      <c r="D1879"/>
      <c r="E1879"/>
      <c r="F1879"/>
      <c r="G1879"/>
      <c r="H1879"/>
      <c r="I1879"/>
      <c r="J1879"/>
      <c r="K1879"/>
      <c r="L1879"/>
      <c r="M1879"/>
      <c r="N1879"/>
      <c r="O1879"/>
      <c r="P1879"/>
    </row>
    <row r="1880" spans="1:16" s="44" customFormat="1" ht="12.75">
      <c r="A1880"/>
      <c r="B1880"/>
      <c r="C1880"/>
      <c r="D1880"/>
      <c r="E1880"/>
      <c r="F1880"/>
      <c r="G1880"/>
      <c r="H1880"/>
      <c r="I1880"/>
      <c r="J1880"/>
      <c r="K1880"/>
      <c r="L1880"/>
      <c r="M1880"/>
      <c r="N1880"/>
      <c r="O1880"/>
      <c r="P1880"/>
    </row>
    <row r="1881" spans="1:16" s="44" customFormat="1" ht="12.75">
      <c r="A1881"/>
      <c r="B1881"/>
      <c r="C1881"/>
      <c r="D1881"/>
      <c r="E1881"/>
      <c r="F1881"/>
      <c r="G1881"/>
      <c r="H1881"/>
      <c r="I1881"/>
      <c r="J1881"/>
      <c r="K1881"/>
      <c r="L1881"/>
      <c r="M1881"/>
      <c r="N1881"/>
      <c r="O1881"/>
      <c r="P1881"/>
    </row>
    <row r="1882" spans="1:16" s="44" customFormat="1" ht="12.75">
      <c r="A1882"/>
      <c r="B1882"/>
      <c r="C1882"/>
      <c r="D1882"/>
      <c r="E1882"/>
      <c r="F1882"/>
      <c r="G1882"/>
      <c r="H1882"/>
      <c r="I1882"/>
      <c r="J1882"/>
      <c r="K1882"/>
      <c r="L1882"/>
      <c r="M1882"/>
      <c r="N1882"/>
      <c r="O1882"/>
      <c r="P1882"/>
    </row>
    <row r="1883" spans="1:16" s="44" customFormat="1" ht="12.75">
      <c r="A1883"/>
      <c r="B1883"/>
      <c r="C1883"/>
      <c r="D1883"/>
      <c r="E1883"/>
      <c r="F1883"/>
      <c r="G1883"/>
      <c r="H1883"/>
      <c r="I1883"/>
      <c r="J1883"/>
      <c r="K1883"/>
      <c r="L1883"/>
      <c r="M1883"/>
      <c r="N1883"/>
      <c r="O1883"/>
      <c r="P1883"/>
    </row>
    <row r="1884" spans="1:16" s="44" customFormat="1" ht="12.75">
      <c r="A1884"/>
      <c r="B1884"/>
      <c r="C1884"/>
      <c r="D1884"/>
      <c r="E1884"/>
      <c r="F1884"/>
      <c r="G1884"/>
      <c r="H1884"/>
      <c r="I1884"/>
      <c r="J1884"/>
      <c r="K1884"/>
      <c r="L1884"/>
      <c r="M1884"/>
      <c r="N1884"/>
      <c r="O1884"/>
      <c r="P1884"/>
    </row>
    <row r="1885" spans="1:16" s="44" customFormat="1" ht="12.75">
      <c r="A1885"/>
      <c r="B1885"/>
      <c r="C1885"/>
      <c r="D1885"/>
      <c r="E1885"/>
      <c r="F1885"/>
      <c r="G1885"/>
      <c r="H1885"/>
      <c r="I1885"/>
      <c r="J1885"/>
      <c r="K1885"/>
      <c r="L1885"/>
      <c r="M1885"/>
      <c r="N1885"/>
      <c r="O1885"/>
      <c r="P1885"/>
    </row>
    <row r="1886" spans="1:16" s="44" customFormat="1" ht="12.75">
      <c r="A1886"/>
      <c r="B1886"/>
      <c r="C1886"/>
      <c r="D1886"/>
      <c r="E1886"/>
      <c r="F1886"/>
      <c r="G1886"/>
      <c r="H1886"/>
      <c r="I1886"/>
      <c r="J1886"/>
      <c r="K1886"/>
      <c r="L1886"/>
      <c r="M1886"/>
      <c r="N1886"/>
      <c r="O1886"/>
      <c r="P1886"/>
    </row>
    <row r="1887" spans="1:16" s="44" customFormat="1" ht="12.75">
      <c r="A1887"/>
      <c r="B1887"/>
      <c r="C1887"/>
      <c r="D1887"/>
      <c r="E1887"/>
      <c r="F1887"/>
      <c r="G1887"/>
      <c r="H1887"/>
      <c r="I1887"/>
      <c r="J1887"/>
      <c r="K1887"/>
      <c r="L1887"/>
      <c r="M1887"/>
      <c r="N1887"/>
      <c r="O1887"/>
      <c r="P1887"/>
    </row>
    <row r="1888" spans="1:16" s="44" customFormat="1" ht="12.75">
      <c r="A1888"/>
      <c r="B1888"/>
      <c r="C1888"/>
      <c r="D1888"/>
      <c r="E1888"/>
      <c r="F1888"/>
      <c r="G1888"/>
      <c r="H1888"/>
      <c r="I1888"/>
      <c r="J1888"/>
      <c r="K1888"/>
      <c r="L1888"/>
      <c r="M1888"/>
      <c r="N1888"/>
      <c r="O1888"/>
      <c r="P1888"/>
    </row>
    <row r="1889" spans="1:16" s="44" customFormat="1" ht="12.75">
      <c r="A1889"/>
      <c r="B1889"/>
      <c r="C1889"/>
      <c r="D1889"/>
      <c r="E1889"/>
      <c r="F1889"/>
      <c r="G1889"/>
      <c r="H1889"/>
      <c r="I1889"/>
      <c r="J1889"/>
      <c r="K1889"/>
      <c r="L1889"/>
      <c r="M1889"/>
      <c r="N1889"/>
      <c r="O1889"/>
      <c r="P1889"/>
    </row>
    <row r="1890" spans="1:16" s="44" customFormat="1" ht="12.75">
      <c r="A1890"/>
      <c r="B1890"/>
      <c r="C1890"/>
      <c r="D1890"/>
      <c r="E1890"/>
      <c r="F1890"/>
      <c r="G1890"/>
      <c r="H1890"/>
      <c r="I1890"/>
      <c r="J1890"/>
      <c r="K1890"/>
      <c r="L1890"/>
      <c r="M1890"/>
      <c r="N1890"/>
      <c r="O1890"/>
      <c r="P1890"/>
    </row>
    <row r="1891" spans="1:16" s="44" customFormat="1" ht="12.75">
      <c r="A1891"/>
      <c r="B1891"/>
      <c r="C1891"/>
      <c r="D1891"/>
      <c r="E1891"/>
      <c r="F1891"/>
      <c r="G1891"/>
      <c r="H1891"/>
      <c r="I1891"/>
      <c r="J1891"/>
      <c r="K1891"/>
      <c r="L1891"/>
      <c r="M1891"/>
      <c r="N1891"/>
      <c r="O1891"/>
      <c r="P1891"/>
    </row>
    <row r="1892" spans="1:16" s="44" customFormat="1" ht="12.75">
      <c r="A1892"/>
      <c r="B1892"/>
      <c r="C1892"/>
      <c r="D1892"/>
      <c r="E1892"/>
      <c r="F1892"/>
      <c r="G1892"/>
      <c r="H1892"/>
      <c r="I1892"/>
      <c r="J1892"/>
      <c r="K1892"/>
      <c r="L1892"/>
      <c r="M1892"/>
      <c r="N1892"/>
      <c r="O1892"/>
      <c r="P1892"/>
    </row>
    <row r="1893" spans="1:16" s="44" customFormat="1" ht="12.75">
      <c r="A1893"/>
      <c r="B1893"/>
      <c r="C1893"/>
      <c r="D1893"/>
      <c r="E1893"/>
      <c r="F1893"/>
      <c r="G1893"/>
      <c r="H1893"/>
      <c r="I1893"/>
      <c r="J1893"/>
      <c r="K1893"/>
      <c r="L1893"/>
      <c r="M1893"/>
      <c r="N1893"/>
      <c r="O1893"/>
      <c r="P1893"/>
    </row>
    <row r="1894" spans="1:16" s="44" customFormat="1" ht="12.75">
      <c r="A1894"/>
      <c r="B1894"/>
      <c r="C1894"/>
      <c r="D1894"/>
      <c r="E1894"/>
      <c r="F1894"/>
      <c r="G1894"/>
      <c r="H1894"/>
      <c r="I1894"/>
      <c r="J1894"/>
      <c r="K1894"/>
      <c r="L1894"/>
      <c r="M1894"/>
      <c r="N1894"/>
      <c r="O1894"/>
      <c r="P1894"/>
    </row>
    <row r="1895" spans="1:16" s="44" customFormat="1" ht="12.75">
      <c r="A1895"/>
      <c r="B1895"/>
      <c r="C1895"/>
      <c r="D1895"/>
      <c r="E1895"/>
      <c r="F1895"/>
      <c r="G1895"/>
      <c r="H1895"/>
      <c r="I1895"/>
      <c r="J1895"/>
      <c r="K1895"/>
      <c r="L1895"/>
      <c r="M1895"/>
      <c r="N1895"/>
      <c r="O1895"/>
      <c r="P1895"/>
    </row>
    <row r="1896" spans="1:16" s="44" customFormat="1" ht="12.75">
      <c r="A1896"/>
      <c r="B1896"/>
      <c r="C1896"/>
      <c r="D1896"/>
      <c r="E1896"/>
      <c r="F1896"/>
      <c r="G1896"/>
      <c r="H1896"/>
      <c r="I1896"/>
      <c r="J1896"/>
      <c r="K1896"/>
      <c r="L1896"/>
      <c r="M1896"/>
      <c r="N1896"/>
      <c r="O1896"/>
      <c r="P1896"/>
    </row>
    <row r="1897" spans="1:16" s="44" customFormat="1" ht="12.75">
      <c r="A1897"/>
      <c r="B1897"/>
      <c r="C1897"/>
      <c r="D1897"/>
      <c r="E1897"/>
      <c r="F1897"/>
      <c r="G1897"/>
      <c r="H1897"/>
      <c r="I1897"/>
      <c r="J1897"/>
      <c r="K1897"/>
      <c r="L1897"/>
      <c r="M1897"/>
      <c r="N1897"/>
      <c r="O1897"/>
      <c r="P1897"/>
    </row>
    <row r="1898" spans="1:16" s="44" customFormat="1" ht="12.75">
      <c r="A1898"/>
      <c r="B1898"/>
      <c r="C1898"/>
      <c r="D1898"/>
      <c r="E1898"/>
      <c r="F1898"/>
      <c r="G1898"/>
      <c r="H1898"/>
      <c r="I1898"/>
      <c r="J1898"/>
      <c r="K1898"/>
      <c r="L1898"/>
      <c r="M1898"/>
      <c r="N1898"/>
      <c r="O1898"/>
      <c r="P1898"/>
    </row>
    <row r="1899" spans="1:16" s="44" customFormat="1" ht="12.75">
      <c r="A1899"/>
      <c r="B1899"/>
      <c r="C1899"/>
      <c r="D1899"/>
      <c r="E1899"/>
      <c r="F1899"/>
      <c r="G1899"/>
      <c r="H1899"/>
      <c r="I1899"/>
      <c r="J1899"/>
      <c r="K1899"/>
      <c r="L1899"/>
      <c r="M1899"/>
      <c r="N1899"/>
      <c r="O1899"/>
      <c r="P1899"/>
    </row>
    <row r="1900" spans="1:16" s="44" customFormat="1" ht="12.75">
      <c r="A1900"/>
      <c r="B1900"/>
      <c r="C1900"/>
      <c r="D1900"/>
      <c r="E1900"/>
      <c r="F1900"/>
      <c r="G1900"/>
      <c r="H1900"/>
      <c r="I1900"/>
      <c r="J1900"/>
      <c r="K1900"/>
      <c r="L1900"/>
      <c r="M1900"/>
      <c r="N1900"/>
      <c r="O1900"/>
      <c r="P1900"/>
    </row>
    <row r="1901" spans="1:16" s="44" customFormat="1" ht="12.75">
      <c r="A1901"/>
      <c r="B1901"/>
      <c r="C1901"/>
      <c r="D1901"/>
      <c r="E1901"/>
      <c r="F1901"/>
      <c r="G1901"/>
      <c r="H1901"/>
      <c r="I1901"/>
      <c r="J1901"/>
      <c r="K1901"/>
      <c r="L1901"/>
      <c r="M1901"/>
      <c r="N1901"/>
      <c r="O1901"/>
      <c r="P1901"/>
    </row>
    <row r="1902" spans="1:16" s="44" customFormat="1" ht="12.75">
      <c r="A1902"/>
      <c r="B1902"/>
      <c r="C1902"/>
      <c r="D1902"/>
      <c r="E1902"/>
      <c r="F1902"/>
      <c r="G1902"/>
      <c r="H1902"/>
      <c r="I1902"/>
      <c r="J1902"/>
      <c r="K1902"/>
      <c r="L1902"/>
      <c r="M1902"/>
      <c r="N1902"/>
      <c r="O1902"/>
      <c r="P1902"/>
    </row>
    <row r="1903" spans="1:16" s="44" customFormat="1" ht="12.75">
      <c r="A1903"/>
      <c r="B1903"/>
      <c r="C1903"/>
      <c r="D1903"/>
      <c r="E1903"/>
      <c r="F1903"/>
      <c r="G1903"/>
      <c r="H1903"/>
      <c r="I1903"/>
      <c r="J1903"/>
      <c r="K1903"/>
      <c r="L1903"/>
      <c r="M1903"/>
      <c r="N1903"/>
      <c r="O1903"/>
      <c r="P1903"/>
    </row>
    <row r="1904" spans="1:16" s="44" customFormat="1" ht="12.75">
      <c r="A1904"/>
      <c r="B1904"/>
      <c r="C1904"/>
      <c r="D1904"/>
      <c r="E1904"/>
      <c r="F1904"/>
      <c r="G1904"/>
      <c r="H1904"/>
      <c r="I1904"/>
      <c r="J1904"/>
      <c r="K1904"/>
      <c r="L1904"/>
      <c r="M1904"/>
      <c r="N1904"/>
      <c r="O1904"/>
      <c r="P1904"/>
    </row>
    <row r="1905" spans="1:16" s="44" customFormat="1" ht="12.75">
      <c r="A1905"/>
      <c r="B1905"/>
      <c r="C1905"/>
      <c r="D1905"/>
      <c r="E1905"/>
      <c r="F1905"/>
      <c r="G1905"/>
      <c r="H1905"/>
      <c r="I1905"/>
      <c r="J1905"/>
      <c r="K1905"/>
      <c r="L1905"/>
      <c r="M1905"/>
      <c r="N1905"/>
      <c r="O1905"/>
      <c r="P1905"/>
    </row>
    <row r="1906" spans="1:16" s="44" customFormat="1" ht="12.75">
      <c r="A1906"/>
      <c r="B1906"/>
      <c r="C1906"/>
      <c r="D1906"/>
      <c r="E1906"/>
      <c r="F1906"/>
      <c r="G1906"/>
      <c r="H1906"/>
      <c r="I1906"/>
      <c r="J1906"/>
      <c r="K1906"/>
      <c r="L1906"/>
      <c r="M1906"/>
      <c r="N1906"/>
      <c r="O1906"/>
      <c r="P1906"/>
    </row>
    <row r="1907" spans="1:16" s="44" customFormat="1" ht="12.75">
      <c r="A1907"/>
      <c r="B1907"/>
      <c r="C1907"/>
      <c r="D1907"/>
      <c r="E1907"/>
      <c r="F1907"/>
      <c r="G1907"/>
      <c r="H1907"/>
      <c r="I1907"/>
      <c r="J1907"/>
      <c r="K1907"/>
      <c r="L1907"/>
      <c r="M1907"/>
      <c r="N1907"/>
      <c r="O1907"/>
      <c r="P1907"/>
    </row>
    <row r="1908" spans="1:16" s="44" customFormat="1" ht="12.75">
      <c r="A1908"/>
      <c r="B1908"/>
      <c r="C1908"/>
      <c r="D1908"/>
      <c r="E1908"/>
      <c r="F1908"/>
      <c r="G1908"/>
      <c r="H1908"/>
      <c r="I1908"/>
      <c r="J1908"/>
      <c r="K1908"/>
      <c r="L1908"/>
      <c r="M1908"/>
      <c r="N1908"/>
      <c r="O1908"/>
      <c r="P1908"/>
    </row>
    <row r="1909" spans="1:16" s="44" customFormat="1" ht="12.75">
      <c r="A1909"/>
      <c r="B1909"/>
      <c r="C1909"/>
      <c r="D1909"/>
      <c r="E1909"/>
      <c r="F1909"/>
      <c r="G1909"/>
      <c r="H1909"/>
      <c r="I1909"/>
      <c r="J1909"/>
      <c r="K1909"/>
      <c r="L1909"/>
      <c r="M1909"/>
      <c r="N1909"/>
      <c r="O1909"/>
      <c r="P1909"/>
    </row>
    <row r="1910" spans="1:16" s="44" customFormat="1" ht="12.75">
      <c r="A1910"/>
      <c r="B1910"/>
      <c r="C1910"/>
      <c r="D1910"/>
      <c r="E1910"/>
      <c r="F1910"/>
      <c r="G1910"/>
      <c r="H1910"/>
      <c r="I1910"/>
      <c r="J1910"/>
      <c r="K1910"/>
      <c r="L1910"/>
      <c r="M1910"/>
      <c r="N1910"/>
      <c r="O1910"/>
      <c r="P1910"/>
    </row>
    <row r="1911" spans="1:16" s="44" customFormat="1" ht="12.75">
      <c r="A1911"/>
      <c r="B1911"/>
      <c r="C1911"/>
      <c r="D1911"/>
      <c r="E1911"/>
      <c r="F1911"/>
      <c r="G1911"/>
      <c r="H1911"/>
      <c r="I1911"/>
      <c r="J1911"/>
      <c r="K1911"/>
      <c r="L1911"/>
      <c r="M1911"/>
      <c r="N1911"/>
      <c r="O1911"/>
      <c r="P1911"/>
    </row>
    <row r="1912" spans="1:16" s="44" customFormat="1" ht="12.75">
      <c r="A1912"/>
      <c r="B1912"/>
      <c r="C1912"/>
      <c r="D1912"/>
      <c r="E1912"/>
      <c r="F1912"/>
      <c r="G1912"/>
      <c r="H1912"/>
      <c r="I1912"/>
      <c r="J1912"/>
      <c r="K1912"/>
      <c r="L1912"/>
      <c r="M1912"/>
      <c r="N1912"/>
      <c r="O1912"/>
      <c r="P1912"/>
    </row>
    <row r="1913" spans="1:16" s="44" customFormat="1" ht="12.75">
      <c r="A1913"/>
      <c r="B1913"/>
      <c r="C1913"/>
      <c r="D1913"/>
      <c r="E1913"/>
      <c r="F1913"/>
      <c r="G1913"/>
      <c r="H1913"/>
      <c r="I1913"/>
      <c r="J1913"/>
      <c r="K1913"/>
      <c r="L1913"/>
      <c r="M1913"/>
      <c r="N1913"/>
      <c r="O1913"/>
      <c r="P1913"/>
    </row>
    <row r="1914" spans="1:16" s="44" customFormat="1" ht="12.75">
      <c r="A1914"/>
      <c r="B1914"/>
      <c r="C1914"/>
      <c r="D1914"/>
      <c r="E1914"/>
      <c r="F1914"/>
      <c r="G1914"/>
      <c r="H1914"/>
      <c r="I1914"/>
      <c r="J1914"/>
      <c r="K1914"/>
      <c r="L1914"/>
      <c r="M1914"/>
      <c r="N1914"/>
      <c r="O1914"/>
      <c r="P1914"/>
    </row>
    <row r="1915" spans="1:16" s="44" customFormat="1" ht="12.75">
      <c r="A1915"/>
      <c r="B1915"/>
      <c r="C1915"/>
      <c r="D1915"/>
      <c r="E1915"/>
      <c r="F1915"/>
      <c r="G1915"/>
      <c r="H1915"/>
      <c r="I1915"/>
      <c r="J1915"/>
      <c r="K1915"/>
      <c r="L1915"/>
      <c r="M1915"/>
      <c r="N1915"/>
      <c r="O1915"/>
      <c r="P1915"/>
    </row>
    <row r="1916" spans="1:16" s="44" customFormat="1" ht="12.75">
      <c r="A1916"/>
      <c r="B1916"/>
      <c r="C1916"/>
      <c r="D1916"/>
      <c r="E1916"/>
      <c r="F1916"/>
      <c r="G1916"/>
      <c r="H1916"/>
      <c r="I1916"/>
      <c r="J1916"/>
      <c r="K1916"/>
      <c r="L1916"/>
      <c r="M1916"/>
      <c r="N1916"/>
      <c r="O1916"/>
      <c r="P1916"/>
    </row>
    <row r="1917" spans="1:16" s="44" customFormat="1" ht="12.75">
      <c r="A1917"/>
      <c r="B1917"/>
      <c r="C1917"/>
      <c r="D1917"/>
      <c r="E1917"/>
      <c r="F1917"/>
      <c r="G1917"/>
      <c r="H1917"/>
      <c r="I1917"/>
      <c r="J1917"/>
      <c r="K1917"/>
      <c r="L1917"/>
      <c r="M1917"/>
      <c r="N1917"/>
      <c r="O1917"/>
      <c r="P1917"/>
    </row>
    <row r="1918" spans="1:16" s="44" customFormat="1" ht="12.75">
      <c r="A1918"/>
      <c r="B1918"/>
      <c r="C1918"/>
      <c r="D1918"/>
      <c r="E1918"/>
      <c r="F1918"/>
      <c r="G1918"/>
      <c r="H1918"/>
      <c r="I1918"/>
      <c r="J1918"/>
      <c r="K1918"/>
      <c r="L1918"/>
      <c r="M1918"/>
      <c r="N1918"/>
      <c r="O1918"/>
      <c r="P1918"/>
    </row>
    <row r="1919" spans="1:16" s="44" customFormat="1" ht="12.75">
      <c r="A1919"/>
      <c r="B1919"/>
      <c r="C1919"/>
      <c r="D1919"/>
      <c r="E1919"/>
      <c r="F1919"/>
      <c r="G1919"/>
      <c r="H1919"/>
      <c r="I1919"/>
      <c r="J1919"/>
      <c r="K1919"/>
      <c r="L1919"/>
      <c r="M1919"/>
      <c r="N1919"/>
      <c r="O1919"/>
      <c r="P1919"/>
    </row>
    <row r="1920" spans="1:16" s="44" customFormat="1" ht="12.75">
      <c r="A1920"/>
      <c r="B1920"/>
      <c r="C1920"/>
      <c r="D1920"/>
      <c r="E1920"/>
      <c r="F1920"/>
      <c r="G1920"/>
      <c r="H1920"/>
      <c r="I1920"/>
      <c r="J1920"/>
      <c r="K1920"/>
      <c r="L1920"/>
      <c r="M1920"/>
      <c r="N1920"/>
      <c r="O1920"/>
      <c r="P1920"/>
    </row>
    <row r="1921" spans="1:16" s="44" customFormat="1" ht="12.75">
      <c r="A1921"/>
      <c r="B1921"/>
      <c r="C1921"/>
      <c r="D1921"/>
      <c r="E1921"/>
      <c r="F1921"/>
      <c r="G1921"/>
      <c r="H1921"/>
      <c r="I1921"/>
      <c r="J1921"/>
      <c r="K1921"/>
      <c r="L1921"/>
      <c r="M1921"/>
      <c r="N1921"/>
      <c r="O1921"/>
      <c r="P1921"/>
    </row>
    <row r="1922" spans="1:16" s="44" customFormat="1" ht="12.75">
      <c r="A1922"/>
      <c r="B1922"/>
      <c r="C1922"/>
      <c r="D1922"/>
      <c r="E1922"/>
      <c r="F1922"/>
      <c r="G1922"/>
      <c r="H1922"/>
      <c r="I1922"/>
      <c r="J1922"/>
      <c r="K1922"/>
      <c r="L1922"/>
      <c r="M1922"/>
      <c r="N1922"/>
      <c r="O1922"/>
      <c r="P1922"/>
    </row>
    <row r="1923" spans="1:16" s="44" customFormat="1" ht="12.75">
      <c r="A1923"/>
      <c r="B1923"/>
      <c r="C1923"/>
      <c r="D1923"/>
      <c r="E1923"/>
      <c r="F1923"/>
      <c r="G1923"/>
      <c r="H1923"/>
      <c r="I1923"/>
      <c r="J1923"/>
      <c r="K1923"/>
      <c r="L1923"/>
      <c r="M1923"/>
      <c r="N1923"/>
      <c r="O1923"/>
      <c r="P1923"/>
    </row>
    <row r="1924" spans="1:16" s="44" customFormat="1" ht="12.75">
      <c r="A1924"/>
      <c r="B1924"/>
      <c r="C1924"/>
      <c r="D1924"/>
      <c r="E1924"/>
      <c r="F1924"/>
      <c r="G1924"/>
      <c r="H1924"/>
      <c r="I1924"/>
      <c r="J1924"/>
      <c r="K1924"/>
      <c r="L1924"/>
      <c r="M1924"/>
      <c r="N1924"/>
      <c r="O1924"/>
      <c r="P1924"/>
    </row>
    <row r="1925" spans="1:16" s="44" customFormat="1" ht="12.75">
      <c r="A1925"/>
      <c r="B1925"/>
      <c r="C1925"/>
      <c r="D1925"/>
      <c r="E1925"/>
      <c r="F1925"/>
      <c r="G1925"/>
      <c r="H1925"/>
      <c r="I1925"/>
      <c r="J1925"/>
      <c r="K1925"/>
      <c r="L1925"/>
      <c r="M1925"/>
      <c r="N1925"/>
      <c r="O1925"/>
      <c r="P1925"/>
    </row>
    <row r="1926" spans="1:16" s="44" customFormat="1" ht="12.75">
      <c r="A1926"/>
      <c r="B1926"/>
      <c r="C1926"/>
      <c r="D1926"/>
      <c r="E1926"/>
      <c r="F1926"/>
      <c r="G1926"/>
      <c r="H1926"/>
      <c r="I1926"/>
      <c r="J1926"/>
      <c r="K1926"/>
      <c r="L1926"/>
      <c r="M1926"/>
      <c r="N1926"/>
      <c r="O1926"/>
      <c r="P1926"/>
    </row>
    <row r="1927" spans="1:16" s="44" customFormat="1" ht="12.75">
      <c r="A1927"/>
      <c r="B1927"/>
      <c r="C1927"/>
      <c r="D1927"/>
      <c r="E1927"/>
      <c r="F1927"/>
      <c r="G1927"/>
      <c r="H1927"/>
      <c r="I1927"/>
      <c r="J1927"/>
      <c r="K1927"/>
      <c r="L1927"/>
      <c r="M1927"/>
      <c r="N1927"/>
      <c r="O1927"/>
      <c r="P1927"/>
    </row>
    <row r="1928" spans="1:16" s="44" customFormat="1" ht="12.75">
      <c r="A1928"/>
      <c r="B1928"/>
      <c r="C1928"/>
      <c r="D1928"/>
      <c r="E1928"/>
      <c r="F1928"/>
      <c r="G1928"/>
      <c r="H1928"/>
      <c r="I1928"/>
      <c r="J1928"/>
      <c r="K1928"/>
      <c r="L1928"/>
      <c r="M1928"/>
      <c r="N1928"/>
      <c r="O1928"/>
      <c r="P1928"/>
    </row>
    <row r="1929" spans="1:16" s="44" customFormat="1" ht="12.75">
      <c r="A1929"/>
      <c r="B1929"/>
      <c r="C1929"/>
      <c r="D1929"/>
      <c r="E1929"/>
      <c r="F1929"/>
      <c r="G1929"/>
      <c r="H1929"/>
      <c r="I1929"/>
      <c r="J1929"/>
      <c r="K1929"/>
      <c r="L1929"/>
      <c r="M1929"/>
      <c r="N1929"/>
      <c r="O1929"/>
      <c r="P1929"/>
    </row>
    <row r="1930" spans="1:16" s="44" customFormat="1" ht="12.75">
      <c r="A1930"/>
      <c r="B1930"/>
      <c r="C1930"/>
      <c r="D1930"/>
      <c r="E1930"/>
      <c r="F1930"/>
      <c r="G1930"/>
      <c r="H1930"/>
      <c r="I1930"/>
      <c r="J1930"/>
      <c r="K1930"/>
      <c r="L1930"/>
      <c r="M1930"/>
      <c r="N1930"/>
      <c r="O1930"/>
      <c r="P1930"/>
    </row>
    <row r="1931" spans="1:16" s="44" customFormat="1" ht="12.75">
      <c r="A1931"/>
      <c r="B1931"/>
      <c r="C1931"/>
      <c r="D1931"/>
      <c r="E1931"/>
      <c r="F1931"/>
      <c r="G1931"/>
      <c r="H1931"/>
      <c r="I1931"/>
      <c r="J1931"/>
      <c r="K1931"/>
      <c r="L1931"/>
      <c r="M1931"/>
      <c r="N1931"/>
      <c r="O1931"/>
      <c r="P1931"/>
    </row>
    <row r="1932" spans="1:16" s="44" customFormat="1" ht="12.75">
      <c r="A1932"/>
      <c r="B1932"/>
      <c r="C1932"/>
      <c r="D1932"/>
      <c r="E1932"/>
      <c r="F1932"/>
      <c r="G1932"/>
      <c r="H1932"/>
      <c r="I1932"/>
      <c r="J1932"/>
      <c r="K1932"/>
      <c r="L1932"/>
      <c r="M1932"/>
      <c r="N1932"/>
      <c r="O1932"/>
      <c r="P1932"/>
    </row>
    <row r="1933" spans="1:16" s="44" customFormat="1" ht="12.75">
      <c r="A1933"/>
      <c r="B1933"/>
      <c r="C1933"/>
      <c r="D1933"/>
      <c r="E1933"/>
      <c r="F1933"/>
      <c r="G1933"/>
      <c r="H1933"/>
      <c r="I1933"/>
      <c r="J1933"/>
      <c r="K1933"/>
      <c r="L1933"/>
      <c r="M1933"/>
      <c r="N1933"/>
      <c r="O1933"/>
      <c r="P1933"/>
    </row>
    <row r="1934" spans="1:16" s="44" customFormat="1" ht="12.75">
      <c r="A1934"/>
      <c r="B1934"/>
      <c r="C1934"/>
      <c r="D1934"/>
      <c r="E1934"/>
      <c r="F1934"/>
      <c r="G1934"/>
      <c r="H1934"/>
      <c r="I1934"/>
      <c r="J1934"/>
      <c r="K1934"/>
      <c r="L1934"/>
      <c r="M1934"/>
      <c r="N1934"/>
      <c r="O1934"/>
      <c r="P1934"/>
    </row>
    <row r="1935" spans="1:16" s="44" customFormat="1" ht="12.75">
      <c r="A1935"/>
      <c r="B1935"/>
      <c r="C1935"/>
      <c r="D1935"/>
      <c r="E1935"/>
      <c r="F1935"/>
      <c r="G1935"/>
      <c r="H1935"/>
      <c r="I1935"/>
      <c r="J1935"/>
      <c r="K1935"/>
      <c r="L1935"/>
      <c r="M1935"/>
      <c r="N1935"/>
      <c r="O1935"/>
      <c r="P1935"/>
    </row>
    <row r="1936" spans="1:16" s="44" customFormat="1" ht="12.75">
      <c r="A1936"/>
      <c r="B1936"/>
      <c r="C1936"/>
      <c r="D1936"/>
      <c r="E1936"/>
      <c r="F1936"/>
      <c r="G1936"/>
      <c r="H1936"/>
      <c r="I1936"/>
      <c r="J1936"/>
      <c r="K1936"/>
      <c r="L1936"/>
      <c r="M1936"/>
      <c r="N1936"/>
      <c r="O1936"/>
      <c r="P1936"/>
    </row>
    <row r="1937" spans="1:16" s="44" customFormat="1" ht="12.75">
      <c r="A1937"/>
      <c r="B1937"/>
      <c r="C1937"/>
      <c r="D1937"/>
      <c r="E1937"/>
      <c r="F1937"/>
      <c r="G1937"/>
      <c r="H1937"/>
      <c r="I1937"/>
      <c r="J1937"/>
      <c r="K1937"/>
      <c r="L1937"/>
      <c r="M1937"/>
      <c r="N1937"/>
      <c r="O1937"/>
      <c r="P1937"/>
    </row>
    <row r="1938" spans="1:16" s="44" customFormat="1" ht="12.75">
      <c r="A1938"/>
      <c r="B1938"/>
      <c r="C1938"/>
      <c r="D1938"/>
      <c r="E1938"/>
      <c r="F1938"/>
      <c r="G1938"/>
      <c r="H1938"/>
      <c r="I1938"/>
      <c r="J1938"/>
      <c r="K1938"/>
      <c r="L1938"/>
      <c r="M1938"/>
      <c r="N1938"/>
      <c r="O1938"/>
      <c r="P1938"/>
    </row>
    <row r="1939" spans="1:16" s="44" customFormat="1" ht="12.75">
      <c r="A1939"/>
      <c r="B1939"/>
      <c r="C1939"/>
      <c r="D1939"/>
      <c r="E1939"/>
      <c r="F1939"/>
      <c r="G1939"/>
      <c r="H1939"/>
      <c r="I1939"/>
      <c r="J1939"/>
      <c r="K1939"/>
      <c r="L1939"/>
      <c r="M1939"/>
      <c r="N1939"/>
      <c r="O1939"/>
      <c r="P1939"/>
    </row>
    <row r="1940" spans="1:16" s="44" customFormat="1" ht="12.75">
      <c r="A1940"/>
      <c r="B1940"/>
      <c r="C1940"/>
      <c r="D1940"/>
      <c r="E1940"/>
      <c r="F1940"/>
      <c r="G1940"/>
      <c r="H1940"/>
      <c r="I1940"/>
      <c r="J1940"/>
      <c r="K1940"/>
      <c r="L1940"/>
      <c r="M1940"/>
      <c r="N1940"/>
      <c r="O1940"/>
      <c r="P1940"/>
    </row>
    <row r="1941" spans="1:16" s="44" customFormat="1" ht="12.75">
      <c r="A1941"/>
      <c r="B1941"/>
      <c r="C1941"/>
      <c r="D1941"/>
      <c r="E1941"/>
      <c r="F1941"/>
      <c r="G1941"/>
      <c r="H1941"/>
      <c r="I1941"/>
      <c r="J1941"/>
      <c r="K1941"/>
      <c r="L1941"/>
      <c r="M1941"/>
      <c r="N1941"/>
      <c r="O1941"/>
      <c r="P1941"/>
    </row>
    <row r="1942" spans="1:16" s="44" customFormat="1" ht="12.75">
      <c r="A1942"/>
      <c r="B1942"/>
      <c r="C1942"/>
      <c r="D1942"/>
      <c r="E1942"/>
      <c r="F1942"/>
      <c r="G1942"/>
      <c r="H1942"/>
      <c r="I1942"/>
      <c r="J1942"/>
      <c r="K1942"/>
      <c r="L1942"/>
      <c r="M1942"/>
      <c r="N1942"/>
      <c r="O1942"/>
      <c r="P1942"/>
    </row>
    <row r="1943" spans="1:16" s="44" customFormat="1" ht="12.75">
      <c r="A1943"/>
      <c r="B1943"/>
      <c r="C1943"/>
      <c r="D1943"/>
      <c r="E1943"/>
      <c r="F1943"/>
      <c r="G1943"/>
      <c r="H1943"/>
      <c r="I1943"/>
      <c r="J1943"/>
      <c r="K1943"/>
      <c r="L1943"/>
      <c r="M1943"/>
      <c r="N1943"/>
      <c r="O1943"/>
      <c r="P1943"/>
    </row>
    <row r="1944" spans="1:16" s="44" customFormat="1" ht="12.75">
      <c r="A1944"/>
      <c r="B1944"/>
      <c r="C1944"/>
      <c r="D1944"/>
      <c r="E1944"/>
      <c r="F1944"/>
      <c r="G1944"/>
      <c r="H1944"/>
      <c r="I1944"/>
      <c r="J1944"/>
      <c r="K1944"/>
      <c r="L1944"/>
      <c r="M1944"/>
      <c r="N1944"/>
      <c r="O1944"/>
      <c r="P1944"/>
    </row>
    <row r="1945" spans="1:16" s="44" customFormat="1" ht="12.75">
      <c r="A1945"/>
      <c r="B1945"/>
      <c r="C1945"/>
      <c r="D1945"/>
      <c r="E1945"/>
      <c r="F1945"/>
      <c r="G1945"/>
      <c r="H1945"/>
      <c r="I1945"/>
      <c r="J1945"/>
      <c r="K1945"/>
      <c r="L1945"/>
      <c r="M1945"/>
      <c r="N1945"/>
      <c r="O1945"/>
      <c r="P1945"/>
    </row>
    <row r="1946" spans="1:16" s="44" customFormat="1" ht="12.75">
      <c r="A1946"/>
      <c r="B1946"/>
      <c r="C1946"/>
      <c r="D1946"/>
      <c r="E1946"/>
      <c r="F1946"/>
      <c r="G1946"/>
      <c r="H1946"/>
      <c r="I1946"/>
      <c r="J1946"/>
      <c r="K1946"/>
      <c r="L1946"/>
      <c r="M1946"/>
      <c r="N1946"/>
      <c r="O1946"/>
      <c r="P1946"/>
    </row>
    <row r="1947" spans="1:16" s="44" customFormat="1" ht="12.75">
      <c r="A1947"/>
      <c r="B1947"/>
      <c r="C1947"/>
      <c r="D1947"/>
      <c r="E1947"/>
      <c r="F1947"/>
      <c r="G1947"/>
      <c r="H1947"/>
      <c r="I1947"/>
      <c r="J1947"/>
      <c r="K1947"/>
      <c r="L1947"/>
      <c r="M1947"/>
      <c r="N1947"/>
      <c r="O1947"/>
      <c r="P1947"/>
    </row>
    <row r="1948" spans="1:16" s="44" customFormat="1" ht="12.75">
      <c r="A1948"/>
      <c r="B1948"/>
      <c r="C1948"/>
      <c r="D1948"/>
      <c r="E1948"/>
      <c r="F1948"/>
      <c r="G1948"/>
      <c r="H1948"/>
      <c r="I1948"/>
      <c r="J1948"/>
      <c r="K1948"/>
      <c r="L1948"/>
      <c r="M1948"/>
      <c r="N1948"/>
      <c r="O1948"/>
      <c r="P1948"/>
    </row>
    <row r="1949" spans="1:16" s="44" customFormat="1" ht="12.75">
      <c r="A1949"/>
      <c r="B1949"/>
      <c r="C1949"/>
      <c r="D1949"/>
      <c r="E1949"/>
      <c r="F1949"/>
      <c r="G1949"/>
      <c r="H1949"/>
      <c r="I1949"/>
      <c r="J1949"/>
      <c r="K1949"/>
      <c r="L1949"/>
      <c r="M1949"/>
      <c r="N1949"/>
      <c r="O1949"/>
      <c r="P1949"/>
    </row>
    <row r="1950" spans="1:16" s="44" customFormat="1" ht="12.75">
      <c r="A1950"/>
      <c r="B1950"/>
      <c r="C1950"/>
      <c r="D1950"/>
      <c r="E1950"/>
      <c r="F1950"/>
      <c r="G1950"/>
      <c r="H1950"/>
      <c r="I1950"/>
      <c r="J1950"/>
      <c r="K1950"/>
      <c r="L1950"/>
      <c r="M1950"/>
      <c r="N1950"/>
      <c r="O1950"/>
      <c r="P1950"/>
    </row>
    <row r="1951" spans="1:16" s="44" customFormat="1" ht="12.75">
      <c r="A1951"/>
      <c r="B1951"/>
      <c r="C1951"/>
      <c r="D1951"/>
      <c r="E1951"/>
      <c r="F1951"/>
      <c r="G1951"/>
      <c r="H1951"/>
      <c r="I1951"/>
      <c r="J1951"/>
      <c r="K1951"/>
      <c r="L1951"/>
      <c r="M1951"/>
      <c r="N1951"/>
      <c r="O1951"/>
      <c r="P1951"/>
    </row>
    <row r="1952" spans="1:16" s="44" customFormat="1" ht="12.75">
      <c r="A1952"/>
      <c r="B1952"/>
      <c r="C1952"/>
      <c r="D1952"/>
      <c r="E1952"/>
      <c r="F1952"/>
      <c r="G1952"/>
      <c r="H1952"/>
      <c r="I1952"/>
      <c r="J1952"/>
      <c r="K1952"/>
      <c r="L1952"/>
      <c r="M1952"/>
      <c r="N1952"/>
      <c r="O1952"/>
      <c r="P1952"/>
    </row>
    <row r="1953" spans="1:16" s="44" customFormat="1" ht="12.75">
      <c r="A1953"/>
      <c r="B1953"/>
      <c r="C1953"/>
      <c r="D1953"/>
      <c r="E1953"/>
      <c r="F1953"/>
      <c r="G1953"/>
      <c r="H1953"/>
      <c r="I1953"/>
      <c r="J1953"/>
      <c r="K1953"/>
      <c r="L1953"/>
      <c r="M1953"/>
      <c r="N1953"/>
      <c r="O1953"/>
      <c r="P1953"/>
    </row>
    <row r="1954" spans="1:16" s="44" customFormat="1" ht="12.75">
      <c r="A1954"/>
      <c r="B1954"/>
      <c r="C1954"/>
      <c r="D1954"/>
      <c r="E1954"/>
      <c r="F1954"/>
      <c r="G1954"/>
      <c r="H1954"/>
      <c r="I1954"/>
      <c r="J1954"/>
      <c r="K1954"/>
      <c r="L1954"/>
      <c r="M1954"/>
      <c r="N1954"/>
      <c r="O1954"/>
      <c r="P1954"/>
    </row>
    <row r="1955" spans="1:16" s="44" customFormat="1" ht="12.75">
      <c r="A1955"/>
      <c r="B1955"/>
      <c r="C1955"/>
      <c r="D1955"/>
      <c r="E1955"/>
      <c r="F1955"/>
      <c r="G1955"/>
      <c r="H1955"/>
      <c r="I1955"/>
      <c r="J1955"/>
      <c r="K1955"/>
      <c r="L1955"/>
      <c r="M1955"/>
      <c r="N1955"/>
      <c r="O1955"/>
      <c r="P1955"/>
    </row>
    <row r="1956" spans="1:16" s="44" customFormat="1" ht="12.75">
      <c r="A1956"/>
      <c r="B1956"/>
      <c r="C1956"/>
      <c r="D1956"/>
      <c r="E1956"/>
      <c r="F1956"/>
      <c r="G1956"/>
      <c r="H1956"/>
      <c r="I1956"/>
      <c r="J1956"/>
      <c r="K1956"/>
      <c r="L1956"/>
      <c r="M1956"/>
      <c r="N1956"/>
      <c r="O1956"/>
      <c r="P1956"/>
    </row>
    <row r="1957" spans="1:16" s="44" customFormat="1" ht="12.75">
      <c r="A1957"/>
      <c r="B1957"/>
      <c r="C1957"/>
      <c r="D1957"/>
      <c r="E1957"/>
      <c r="F1957"/>
      <c r="G1957"/>
      <c r="H1957"/>
      <c r="I1957"/>
      <c r="J1957"/>
      <c r="K1957"/>
      <c r="L1957"/>
      <c r="M1957"/>
      <c r="N1957"/>
      <c r="O1957"/>
      <c r="P1957"/>
    </row>
    <row r="1958" spans="1:16" s="44" customFormat="1" ht="12.75">
      <c r="A1958"/>
      <c r="B1958"/>
      <c r="C1958"/>
      <c r="D1958"/>
      <c r="E1958"/>
      <c r="F1958"/>
      <c r="G1958"/>
      <c r="H1958"/>
      <c r="I1958"/>
      <c r="J1958"/>
      <c r="K1958"/>
      <c r="L1958"/>
      <c r="M1958"/>
      <c r="N1958"/>
      <c r="O1958"/>
      <c r="P1958"/>
    </row>
    <row r="1959" spans="1:16" s="44" customFormat="1" ht="12.75">
      <c r="A1959"/>
      <c r="B1959"/>
      <c r="C1959"/>
      <c r="D1959"/>
      <c r="E1959"/>
      <c r="F1959"/>
      <c r="G1959"/>
      <c r="H1959"/>
      <c r="I1959"/>
      <c r="J1959"/>
      <c r="K1959"/>
      <c r="L1959"/>
      <c r="M1959"/>
      <c r="N1959"/>
      <c r="O1959"/>
      <c r="P1959"/>
    </row>
    <row r="1960" spans="1:16" s="44" customFormat="1" ht="12.75">
      <c r="A1960"/>
      <c r="B1960"/>
      <c r="C1960"/>
      <c r="D1960"/>
      <c r="E1960"/>
      <c r="F1960"/>
      <c r="G1960"/>
      <c r="H1960"/>
      <c r="I1960"/>
      <c r="J1960"/>
      <c r="K1960"/>
      <c r="L1960"/>
      <c r="M1960"/>
      <c r="N1960"/>
      <c r="O1960"/>
      <c r="P1960"/>
    </row>
    <row r="1961" spans="1:16" s="44" customFormat="1" ht="12.75">
      <c r="A1961"/>
      <c r="B1961"/>
      <c r="C1961"/>
      <c r="D1961"/>
      <c r="E1961"/>
      <c r="F1961"/>
      <c r="G1961"/>
      <c r="H1961"/>
      <c r="I1961"/>
      <c r="J1961"/>
      <c r="K1961"/>
      <c r="L1961"/>
      <c r="M1961"/>
      <c r="N1961"/>
      <c r="O1961"/>
      <c r="P1961"/>
    </row>
    <row r="1962" spans="1:16" s="44" customFormat="1" ht="12.75">
      <c r="A1962"/>
      <c r="B1962"/>
      <c r="C1962"/>
      <c r="D1962"/>
      <c r="E1962"/>
      <c r="F1962"/>
      <c r="G1962"/>
      <c r="H1962"/>
      <c r="I1962"/>
      <c r="J1962"/>
      <c r="K1962"/>
      <c r="L1962"/>
      <c r="M1962"/>
      <c r="N1962"/>
      <c r="O1962"/>
      <c r="P1962"/>
    </row>
    <row r="1963" spans="1:16" s="44" customFormat="1" ht="12.75">
      <c r="A1963"/>
      <c r="B1963"/>
      <c r="C1963"/>
      <c r="D1963"/>
      <c r="E1963"/>
      <c r="F1963"/>
      <c r="G1963"/>
      <c r="H1963"/>
      <c r="I1963"/>
      <c r="J1963"/>
      <c r="K1963"/>
      <c r="L1963"/>
      <c r="M1963"/>
      <c r="N1963"/>
      <c r="O1963"/>
      <c r="P1963"/>
    </row>
    <row r="1964" spans="1:16" s="44" customFormat="1" ht="12.75">
      <c r="A1964"/>
      <c r="B1964"/>
      <c r="C1964"/>
      <c r="D1964"/>
      <c r="E1964"/>
      <c r="F1964"/>
      <c r="G1964"/>
      <c r="H1964"/>
      <c r="I1964"/>
      <c r="J1964"/>
      <c r="K1964"/>
      <c r="L1964"/>
      <c r="M1964"/>
      <c r="N1964"/>
      <c r="O1964"/>
      <c r="P1964"/>
    </row>
    <row r="1965" spans="1:16" s="44" customFormat="1" ht="12.75">
      <c r="A1965"/>
      <c r="B1965"/>
      <c r="C1965"/>
      <c r="D1965"/>
      <c r="E1965"/>
      <c r="F1965"/>
      <c r="G1965"/>
      <c r="H1965"/>
      <c r="I1965"/>
      <c r="J1965"/>
      <c r="K1965"/>
      <c r="L1965"/>
      <c r="M1965"/>
      <c r="N1965"/>
      <c r="O1965"/>
      <c r="P1965"/>
    </row>
    <row r="1966" spans="1:16" s="44" customFormat="1" ht="12.75">
      <c r="A1966"/>
      <c r="B1966"/>
      <c r="C1966"/>
      <c r="D1966"/>
      <c r="E1966"/>
      <c r="F1966"/>
      <c r="G1966"/>
      <c r="H1966"/>
      <c r="I1966"/>
      <c r="J1966"/>
      <c r="K1966"/>
      <c r="L1966"/>
      <c r="M1966"/>
      <c r="N1966"/>
      <c r="O1966"/>
      <c r="P1966"/>
    </row>
    <row r="1967" spans="1:16" s="44" customFormat="1" ht="12.75">
      <c r="A1967"/>
      <c r="B1967"/>
      <c r="C1967"/>
      <c r="D1967"/>
      <c r="E1967"/>
      <c r="F1967"/>
      <c r="G1967"/>
      <c r="H1967"/>
      <c r="I1967"/>
      <c r="J1967"/>
      <c r="K1967"/>
      <c r="L1967"/>
      <c r="M1967"/>
      <c r="N1967"/>
      <c r="O1967"/>
      <c r="P1967"/>
    </row>
    <row r="1968" spans="1:16" s="44" customFormat="1" ht="12.75">
      <c r="A1968"/>
      <c r="B1968"/>
      <c r="C1968"/>
      <c r="D1968"/>
      <c r="E1968"/>
      <c r="F1968"/>
      <c r="G1968"/>
      <c r="H1968"/>
      <c r="I1968"/>
      <c r="J1968"/>
      <c r="K1968"/>
      <c r="L1968"/>
      <c r="M1968"/>
      <c r="N1968"/>
      <c r="O1968"/>
      <c r="P1968"/>
    </row>
    <row r="1969" spans="1:16" s="44" customFormat="1" ht="12.75">
      <c r="A1969"/>
      <c r="B1969"/>
      <c r="C1969"/>
      <c r="D1969"/>
      <c r="E1969"/>
      <c r="F1969"/>
      <c r="G1969"/>
      <c r="H1969"/>
      <c r="I1969"/>
      <c r="J1969"/>
      <c r="K1969"/>
      <c r="L1969"/>
      <c r="M1969"/>
      <c r="N1969"/>
      <c r="O1969"/>
      <c r="P1969"/>
    </row>
    <row r="1970" spans="1:16" s="44" customFormat="1" ht="12.75">
      <c r="A1970"/>
      <c r="B1970"/>
      <c r="C1970"/>
      <c r="D1970"/>
      <c r="E1970"/>
      <c r="F1970"/>
      <c r="G1970"/>
      <c r="H1970"/>
      <c r="I1970"/>
      <c r="J1970"/>
      <c r="K1970"/>
      <c r="L1970"/>
      <c r="M1970"/>
      <c r="N1970"/>
      <c r="O1970"/>
      <c r="P1970"/>
    </row>
    <row r="1971" spans="1:16" s="44" customFormat="1" ht="12.75">
      <c r="A1971"/>
      <c r="B1971"/>
      <c r="C1971"/>
      <c r="D1971"/>
      <c r="E1971"/>
      <c r="F1971"/>
      <c r="G1971"/>
      <c r="H1971"/>
      <c r="I1971"/>
      <c r="J1971"/>
      <c r="K1971"/>
      <c r="L1971"/>
      <c r="M1971"/>
      <c r="N1971"/>
      <c r="O1971"/>
      <c r="P1971"/>
    </row>
    <row r="1972" spans="1:16" s="44" customFormat="1" ht="12.75">
      <c r="A1972"/>
      <c r="B1972"/>
      <c r="C1972"/>
      <c r="D1972"/>
      <c r="E1972"/>
      <c r="F1972"/>
      <c r="G1972"/>
      <c r="H1972"/>
      <c r="I1972"/>
      <c r="J1972"/>
      <c r="K1972"/>
      <c r="L1972"/>
      <c r="M1972"/>
      <c r="N1972"/>
      <c r="O1972"/>
      <c r="P1972"/>
    </row>
    <row r="1973" spans="1:16" s="44" customFormat="1" ht="12.75">
      <c r="A1973"/>
      <c r="B1973"/>
      <c r="C1973"/>
      <c r="D1973"/>
      <c r="E1973"/>
      <c r="F1973"/>
      <c r="G1973"/>
      <c r="H1973"/>
      <c r="I1973"/>
      <c r="J1973"/>
      <c r="K1973"/>
      <c r="L1973"/>
      <c r="M1973"/>
      <c r="N1973"/>
      <c r="O1973"/>
      <c r="P1973"/>
    </row>
    <row r="1974" spans="1:16" s="44" customFormat="1" ht="12.75">
      <c r="A1974"/>
      <c r="B1974"/>
      <c r="C1974"/>
      <c r="D1974"/>
      <c r="E1974"/>
      <c r="F1974"/>
      <c r="G1974"/>
      <c r="H1974"/>
      <c r="I1974"/>
      <c r="J1974"/>
      <c r="K1974"/>
      <c r="L1974"/>
      <c r="M1974"/>
      <c r="N1974"/>
      <c r="O1974"/>
      <c r="P1974"/>
    </row>
    <row r="1975" spans="1:16" s="44" customFormat="1" ht="12.75">
      <c r="A1975"/>
      <c r="B1975"/>
      <c r="C1975"/>
      <c r="D1975"/>
      <c r="E1975"/>
      <c r="F1975"/>
      <c r="G1975"/>
      <c r="H1975"/>
      <c r="I1975"/>
      <c r="J1975"/>
      <c r="K1975"/>
      <c r="L1975"/>
      <c r="M1975"/>
      <c r="N1975"/>
      <c r="O1975"/>
      <c r="P1975"/>
    </row>
    <row r="1976" spans="1:16" s="44" customFormat="1" ht="12.75">
      <c r="A1976"/>
      <c r="B1976"/>
      <c r="C1976"/>
      <c r="D1976"/>
      <c r="E1976"/>
      <c r="F1976"/>
      <c r="G1976"/>
      <c r="H1976"/>
      <c r="I1976"/>
      <c r="J1976"/>
      <c r="K1976"/>
      <c r="L1976"/>
      <c r="M1976"/>
      <c r="N1976"/>
      <c r="O1976"/>
      <c r="P1976"/>
    </row>
    <row r="1977" spans="1:16" s="44" customFormat="1" ht="12.75">
      <c r="A1977"/>
      <c r="B1977"/>
      <c r="C1977"/>
      <c r="D1977"/>
      <c r="E1977"/>
      <c r="F1977"/>
      <c r="G1977"/>
      <c r="H1977"/>
      <c r="I1977"/>
      <c r="J1977"/>
      <c r="K1977"/>
      <c r="L1977"/>
      <c r="M1977"/>
      <c r="N1977"/>
      <c r="O1977"/>
      <c r="P1977"/>
    </row>
    <row r="1978" spans="1:16" s="44" customFormat="1" ht="12.75">
      <c r="A1978"/>
      <c r="B1978"/>
      <c r="C1978"/>
      <c r="D1978"/>
      <c r="E1978"/>
      <c r="F1978"/>
      <c r="G1978"/>
      <c r="H1978"/>
      <c r="I1978"/>
      <c r="J1978"/>
      <c r="K1978"/>
      <c r="L1978"/>
      <c r="M1978"/>
      <c r="N1978"/>
      <c r="O1978"/>
      <c r="P1978"/>
    </row>
    <row r="1979" spans="1:16" s="44" customFormat="1" ht="12.75">
      <c r="A1979"/>
      <c r="B1979"/>
      <c r="C1979"/>
      <c r="D1979"/>
      <c r="E1979"/>
      <c r="F1979"/>
      <c r="G1979"/>
      <c r="H1979"/>
      <c r="I1979"/>
      <c r="J1979"/>
      <c r="K1979"/>
      <c r="L1979"/>
      <c r="M1979"/>
      <c r="N1979"/>
      <c r="O1979"/>
      <c r="P1979"/>
    </row>
    <row r="1980" spans="1:16" s="44" customFormat="1" ht="12.75">
      <c r="A1980"/>
      <c r="B1980"/>
      <c r="C1980"/>
      <c r="D1980"/>
      <c r="E1980"/>
      <c r="F1980"/>
      <c r="G1980"/>
      <c r="H1980"/>
      <c r="I1980"/>
      <c r="J1980"/>
      <c r="K1980"/>
      <c r="L1980"/>
      <c r="M1980"/>
      <c r="N1980"/>
      <c r="O1980"/>
      <c r="P1980"/>
    </row>
    <row r="1981" spans="1:16" s="44" customFormat="1" ht="12.75">
      <c r="A1981"/>
      <c r="B1981"/>
      <c r="C1981"/>
      <c r="D1981"/>
      <c r="E1981"/>
      <c r="F1981"/>
      <c r="G1981"/>
      <c r="H1981"/>
      <c r="I1981"/>
      <c r="J1981"/>
      <c r="K1981"/>
      <c r="L1981"/>
      <c r="M1981"/>
      <c r="N1981"/>
      <c r="O1981"/>
      <c r="P1981"/>
    </row>
    <row r="1982" spans="1:16" s="44" customFormat="1" ht="12.75">
      <c r="A1982"/>
      <c r="B1982"/>
      <c r="C1982"/>
      <c r="D1982"/>
      <c r="E1982"/>
      <c r="F1982"/>
      <c r="G1982"/>
      <c r="H1982"/>
      <c r="I1982"/>
      <c r="J1982"/>
      <c r="K1982"/>
      <c r="L1982"/>
      <c r="M1982"/>
      <c r="N1982"/>
      <c r="O1982"/>
      <c r="P1982"/>
    </row>
    <row r="1983" spans="1:16" s="44" customFormat="1" ht="12.75">
      <c r="A1983"/>
      <c r="B1983"/>
      <c r="C1983"/>
      <c r="D1983"/>
      <c r="E1983"/>
      <c r="F1983"/>
      <c r="G1983"/>
      <c r="H1983"/>
      <c r="I1983"/>
      <c r="J1983"/>
      <c r="K1983"/>
      <c r="L1983"/>
      <c r="M1983"/>
      <c r="N1983"/>
      <c r="O1983"/>
      <c r="P1983"/>
    </row>
    <row r="1984" spans="1:16" s="44" customFormat="1" ht="12.75">
      <c r="A1984"/>
      <c r="B1984"/>
      <c r="C1984"/>
      <c r="D1984"/>
      <c r="E1984"/>
      <c r="F1984"/>
      <c r="G1984"/>
      <c r="H1984"/>
      <c r="I1984"/>
      <c r="J1984"/>
      <c r="K1984"/>
      <c r="L1984"/>
      <c r="M1984"/>
      <c r="N1984"/>
      <c r="O1984"/>
      <c r="P1984"/>
    </row>
    <row r="1985" spans="1:16" s="44" customFormat="1" ht="12.75">
      <c r="A1985"/>
      <c r="B1985"/>
      <c r="C1985"/>
      <c r="D1985"/>
      <c r="E1985"/>
      <c r="F1985"/>
      <c r="G1985"/>
      <c r="H1985"/>
      <c r="I1985"/>
      <c r="J1985"/>
      <c r="K1985"/>
      <c r="L1985"/>
      <c r="M1985"/>
      <c r="N1985"/>
      <c r="O1985"/>
      <c r="P1985"/>
    </row>
    <row r="1986" spans="1:16" s="44" customFormat="1" ht="12.75">
      <c r="A1986"/>
      <c r="B1986"/>
      <c r="C1986"/>
      <c r="D1986"/>
      <c r="E1986"/>
      <c r="F1986"/>
      <c r="G1986"/>
      <c r="H1986"/>
      <c r="I1986"/>
      <c r="J1986"/>
      <c r="K1986"/>
      <c r="L1986"/>
      <c r="M1986"/>
      <c r="N1986"/>
      <c r="O1986"/>
      <c r="P1986"/>
    </row>
    <row r="1987" spans="1:16" s="44" customFormat="1" ht="12.75">
      <c r="A1987"/>
      <c r="B1987"/>
      <c r="C1987"/>
      <c r="D1987"/>
      <c r="E1987"/>
      <c r="F1987"/>
      <c r="G1987"/>
      <c r="H1987"/>
      <c r="I1987"/>
      <c r="J1987"/>
      <c r="K1987"/>
      <c r="L1987"/>
      <c r="M1987"/>
      <c r="N1987"/>
      <c r="O1987"/>
      <c r="P1987"/>
    </row>
    <row r="1988" spans="1:16" s="44" customFormat="1" ht="12.75">
      <c r="A1988"/>
      <c r="B1988"/>
      <c r="C1988"/>
      <c r="D1988"/>
      <c r="E1988"/>
      <c r="F1988"/>
      <c r="G1988"/>
      <c r="H1988"/>
      <c r="I1988"/>
      <c r="J1988"/>
      <c r="K1988"/>
      <c r="L1988"/>
      <c r="M1988"/>
      <c r="N1988"/>
      <c r="O1988"/>
      <c r="P1988"/>
    </row>
    <row r="1989" spans="1:16" s="44" customFormat="1" ht="12.75">
      <c r="A1989"/>
      <c r="B1989"/>
      <c r="C1989"/>
      <c r="D1989"/>
      <c r="E1989"/>
      <c r="F1989"/>
      <c r="G1989"/>
      <c r="H1989"/>
      <c r="I1989"/>
      <c r="J1989"/>
      <c r="K1989"/>
      <c r="L1989"/>
      <c r="M1989"/>
      <c r="N1989"/>
      <c r="O1989"/>
      <c r="P1989"/>
    </row>
    <row r="1990" spans="1:16" s="44" customFormat="1" ht="12.75">
      <c r="A1990"/>
      <c r="B1990"/>
      <c r="C1990"/>
      <c r="D1990"/>
      <c r="E1990"/>
      <c r="F1990"/>
      <c r="G1990"/>
      <c r="H1990"/>
      <c r="I1990"/>
      <c r="J1990"/>
      <c r="K1990"/>
      <c r="L1990"/>
      <c r="M1990"/>
      <c r="N1990"/>
      <c r="O1990"/>
      <c r="P1990"/>
    </row>
    <row r="1991" spans="1:16" s="44" customFormat="1" ht="12.75">
      <c r="A1991"/>
      <c r="B1991"/>
      <c r="C1991"/>
      <c r="D1991"/>
      <c r="E1991"/>
      <c r="F1991"/>
      <c r="G1991"/>
      <c r="H1991"/>
      <c r="I1991"/>
      <c r="J1991"/>
      <c r="K1991"/>
      <c r="L1991"/>
      <c r="M1991"/>
      <c r="N1991"/>
      <c r="O1991"/>
      <c r="P1991"/>
    </row>
    <row r="1992" spans="1:16" s="44" customFormat="1" ht="12.75">
      <c r="A1992"/>
      <c r="B1992"/>
      <c r="C1992"/>
      <c r="D1992"/>
      <c r="E1992"/>
      <c r="F1992"/>
      <c r="G1992"/>
      <c r="H1992"/>
      <c r="I1992"/>
      <c r="J1992"/>
      <c r="K1992"/>
      <c r="L1992"/>
      <c r="M1992"/>
      <c r="N1992"/>
      <c r="O1992"/>
      <c r="P1992"/>
    </row>
    <row r="1993" spans="1:16" s="44" customFormat="1" ht="12.75">
      <c r="A1993"/>
      <c r="B1993"/>
      <c r="C1993"/>
      <c r="D1993"/>
      <c r="E1993"/>
      <c r="F1993"/>
      <c r="G1993"/>
      <c r="H1993"/>
      <c r="I1993"/>
      <c r="J1993"/>
      <c r="K1993"/>
      <c r="L1993"/>
      <c r="M1993"/>
      <c r="N1993"/>
      <c r="O1993"/>
      <c r="P1993"/>
    </row>
    <row r="1994" spans="1:16" s="44" customFormat="1" ht="12.75">
      <c r="A1994"/>
      <c r="B1994"/>
      <c r="C1994"/>
      <c r="D1994"/>
      <c r="E1994"/>
      <c r="F1994"/>
      <c r="G1994"/>
      <c r="H1994"/>
      <c r="I1994"/>
      <c r="J1994"/>
      <c r="K1994"/>
      <c r="L1994"/>
      <c r="M1994"/>
      <c r="N1994"/>
      <c r="O1994"/>
      <c r="P1994"/>
    </row>
    <row r="1995" spans="1:16" s="44" customFormat="1" ht="12.75">
      <c r="A1995"/>
      <c r="B1995"/>
      <c r="C1995"/>
      <c r="D1995"/>
      <c r="E1995"/>
      <c r="F1995"/>
      <c r="G1995"/>
      <c r="H1995"/>
      <c r="I1995"/>
      <c r="J1995"/>
      <c r="K1995"/>
      <c r="L1995"/>
      <c r="M1995"/>
      <c r="N1995"/>
      <c r="O1995"/>
      <c r="P1995"/>
    </row>
    <row r="1996" spans="1:16" s="44" customFormat="1" ht="12.75">
      <c r="A1996"/>
      <c r="B1996"/>
      <c r="C1996"/>
      <c r="D1996"/>
      <c r="E1996"/>
      <c r="F1996"/>
      <c r="G1996"/>
      <c r="H1996"/>
      <c r="I1996"/>
      <c r="J1996"/>
      <c r="K1996"/>
      <c r="L1996"/>
      <c r="M1996"/>
      <c r="N1996"/>
      <c r="O1996"/>
      <c r="P1996"/>
    </row>
    <row r="1997" spans="1:16" s="44" customFormat="1" ht="12.75">
      <c r="A1997"/>
      <c r="B1997"/>
      <c r="C1997"/>
      <c r="D1997"/>
      <c r="E1997"/>
      <c r="F1997"/>
      <c r="G1997"/>
      <c r="H1997"/>
      <c r="I1997"/>
      <c r="J1997"/>
      <c r="K1997"/>
      <c r="L1997"/>
      <c r="M1997"/>
      <c r="N1997"/>
      <c r="O1997"/>
      <c r="P1997"/>
    </row>
    <row r="1998" spans="1:16" s="44" customFormat="1" ht="12.75">
      <c r="A1998"/>
      <c r="B1998"/>
      <c r="C1998"/>
      <c r="D1998"/>
      <c r="E1998"/>
      <c r="F1998"/>
      <c r="G1998"/>
      <c r="H1998"/>
      <c r="I1998"/>
      <c r="J1998"/>
      <c r="K1998"/>
      <c r="L1998"/>
      <c r="M1998"/>
      <c r="N1998"/>
      <c r="O1998"/>
      <c r="P1998"/>
    </row>
    <row r="1999" spans="1:16" s="44" customFormat="1" ht="12.75">
      <c r="A1999"/>
      <c r="B1999"/>
      <c r="C1999"/>
      <c r="D1999"/>
      <c r="E1999"/>
      <c r="F1999"/>
      <c r="G1999"/>
      <c r="H1999"/>
      <c r="I1999"/>
      <c r="J1999"/>
      <c r="K1999"/>
      <c r="L1999"/>
      <c r="M1999"/>
      <c r="N1999"/>
      <c r="O1999"/>
      <c r="P1999"/>
    </row>
    <row r="2000" spans="1:16" s="44" customFormat="1" ht="12.75">
      <c r="A2000"/>
      <c r="B2000"/>
      <c r="C2000"/>
      <c r="D2000"/>
      <c r="E2000"/>
      <c r="F2000"/>
      <c r="G2000"/>
      <c r="H2000"/>
      <c r="I2000"/>
      <c r="J2000"/>
      <c r="K2000"/>
      <c r="L2000"/>
      <c r="M2000"/>
      <c r="N2000"/>
      <c r="O2000"/>
      <c r="P2000"/>
    </row>
    <row r="2001" spans="1:16" s="44" customFormat="1" ht="12.75">
      <c r="A2001"/>
      <c r="B2001"/>
      <c r="C2001"/>
      <c r="D2001"/>
      <c r="E2001"/>
      <c r="F2001"/>
      <c r="G2001"/>
      <c r="H2001"/>
      <c r="I2001"/>
      <c r="J2001"/>
      <c r="K2001"/>
      <c r="L2001"/>
      <c r="M2001"/>
      <c r="N2001"/>
      <c r="O2001"/>
      <c r="P2001"/>
    </row>
    <row r="2002" spans="1:16" s="44" customFormat="1" ht="12.75">
      <c r="A2002"/>
      <c r="B2002"/>
      <c r="C2002"/>
      <c r="D2002"/>
      <c r="E2002"/>
      <c r="F2002"/>
      <c r="G2002"/>
      <c r="H2002"/>
      <c r="I2002"/>
      <c r="J2002"/>
      <c r="K2002"/>
      <c r="L2002"/>
      <c r="M2002"/>
      <c r="N2002"/>
      <c r="O2002"/>
      <c r="P2002"/>
    </row>
    <row r="2003" spans="1:16" s="44" customFormat="1" ht="12.75">
      <c r="A2003"/>
      <c r="B2003"/>
      <c r="C2003"/>
      <c r="D2003"/>
      <c r="E2003"/>
      <c r="F2003"/>
      <c r="G2003"/>
      <c r="H2003"/>
      <c r="I2003"/>
      <c r="J2003"/>
      <c r="K2003"/>
      <c r="L2003"/>
      <c r="M2003"/>
      <c r="N2003"/>
      <c r="O2003"/>
      <c r="P2003"/>
    </row>
    <row r="2004" spans="1:16" s="44" customFormat="1" ht="12.75">
      <c r="A2004"/>
      <c r="B2004"/>
      <c r="C2004"/>
      <c r="D2004"/>
      <c r="E2004"/>
      <c r="F2004"/>
      <c r="G2004"/>
      <c r="H2004"/>
      <c r="I2004"/>
      <c r="J2004"/>
      <c r="K2004"/>
      <c r="L2004"/>
      <c r="M2004"/>
      <c r="N2004"/>
      <c r="O2004"/>
      <c r="P2004"/>
    </row>
    <row r="2005" spans="1:16" s="44" customFormat="1" ht="12.75">
      <c r="A2005"/>
      <c r="B2005"/>
      <c r="C2005"/>
      <c r="D2005"/>
      <c r="E2005"/>
      <c r="F2005"/>
      <c r="G2005"/>
      <c r="H2005"/>
      <c r="I2005"/>
      <c r="J2005"/>
      <c r="K2005"/>
      <c r="L2005"/>
      <c r="M2005"/>
      <c r="N2005"/>
      <c r="O2005"/>
      <c r="P2005"/>
    </row>
    <row r="2006" spans="1:16" s="44" customFormat="1" ht="12.75">
      <c r="A2006"/>
      <c r="B2006"/>
      <c r="C2006"/>
      <c r="D2006"/>
      <c r="E2006"/>
      <c r="F2006"/>
      <c r="G2006"/>
      <c r="H2006"/>
      <c r="I2006"/>
      <c r="J2006"/>
      <c r="K2006"/>
      <c r="L2006"/>
      <c r="M2006"/>
      <c r="N2006"/>
      <c r="O2006"/>
      <c r="P2006"/>
    </row>
    <row r="2007" spans="1:16" s="44" customFormat="1" ht="12.75">
      <c r="A2007"/>
      <c r="B2007"/>
      <c r="C2007"/>
      <c r="D2007"/>
      <c r="E2007"/>
      <c r="F2007"/>
      <c r="G2007"/>
      <c r="H2007"/>
      <c r="I2007"/>
      <c r="J2007"/>
      <c r="K2007"/>
      <c r="L2007"/>
      <c r="M2007"/>
      <c r="N2007"/>
      <c r="O2007"/>
      <c r="P2007"/>
    </row>
    <row r="2008" spans="1:16" s="44" customFormat="1" ht="12.75">
      <c r="A2008"/>
      <c r="B2008"/>
      <c r="C2008"/>
      <c r="D2008"/>
      <c r="E2008"/>
      <c r="F2008"/>
      <c r="G2008"/>
      <c r="H2008"/>
      <c r="I2008"/>
      <c r="J2008"/>
      <c r="K2008"/>
      <c r="L2008"/>
      <c r="M2008"/>
      <c r="N2008"/>
      <c r="O2008"/>
      <c r="P2008"/>
    </row>
    <row r="2009" spans="1:16" s="44" customFormat="1" ht="12.75">
      <c r="A2009"/>
      <c r="B2009"/>
      <c r="C2009"/>
      <c r="D2009"/>
      <c r="E2009"/>
      <c r="F2009"/>
      <c r="G2009"/>
      <c r="H2009"/>
      <c r="I2009"/>
      <c r="J2009"/>
      <c r="K2009"/>
      <c r="L2009"/>
      <c r="M2009"/>
      <c r="N2009"/>
      <c r="O2009"/>
      <c r="P2009"/>
    </row>
    <row r="2010" spans="1:16" s="44" customFormat="1" ht="12.75">
      <c r="A2010"/>
      <c r="B2010"/>
      <c r="C2010"/>
      <c r="D2010"/>
      <c r="E2010"/>
      <c r="F2010"/>
      <c r="G2010"/>
      <c r="H2010"/>
      <c r="I2010"/>
      <c r="J2010"/>
      <c r="K2010"/>
      <c r="L2010"/>
      <c r="M2010"/>
      <c r="N2010"/>
      <c r="O2010"/>
      <c r="P2010"/>
    </row>
    <row r="2011" spans="1:16" s="44" customFormat="1" ht="12.75">
      <c r="A2011"/>
      <c r="B2011"/>
      <c r="C2011"/>
      <c r="D2011"/>
      <c r="E2011"/>
      <c r="F2011"/>
      <c r="G2011"/>
      <c r="H2011"/>
      <c r="I2011"/>
      <c r="J2011"/>
      <c r="K2011"/>
      <c r="L2011"/>
      <c r="M2011"/>
      <c r="N2011"/>
      <c r="O2011"/>
      <c r="P2011"/>
    </row>
    <row r="2012" spans="1:16" s="44" customFormat="1" ht="12.75">
      <c r="A2012"/>
      <c r="B2012"/>
      <c r="C2012"/>
      <c r="D2012"/>
      <c r="E2012"/>
      <c r="F2012"/>
      <c r="G2012"/>
      <c r="H2012"/>
      <c r="I2012"/>
      <c r="J2012"/>
      <c r="K2012"/>
      <c r="L2012"/>
      <c r="M2012"/>
      <c r="N2012"/>
      <c r="O2012"/>
      <c r="P2012"/>
    </row>
    <row r="2013" spans="1:16" s="44" customFormat="1" ht="12.75">
      <c r="A2013"/>
      <c r="B2013"/>
      <c r="C2013"/>
      <c r="D2013"/>
      <c r="E2013"/>
      <c r="F2013"/>
      <c r="G2013"/>
      <c r="H2013"/>
      <c r="I2013"/>
      <c r="J2013"/>
      <c r="K2013"/>
      <c r="L2013"/>
      <c r="M2013"/>
      <c r="N2013"/>
      <c r="O2013"/>
      <c r="P2013"/>
    </row>
    <row r="2014" spans="1:16" s="44" customFormat="1" ht="12.75">
      <c r="A2014"/>
      <c r="B2014"/>
      <c r="C2014"/>
      <c r="D2014"/>
      <c r="E2014"/>
      <c r="F2014"/>
      <c r="G2014"/>
      <c r="H2014"/>
      <c r="I2014"/>
      <c r="J2014"/>
      <c r="K2014"/>
      <c r="L2014"/>
      <c r="M2014"/>
      <c r="N2014"/>
      <c r="O2014"/>
      <c r="P2014"/>
    </row>
    <row r="2015" spans="1:16" s="44" customFormat="1" ht="12.75">
      <c r="A2015"/>
      <c r="B2015"/>
      <c r="C2015"/>
      <c r="D2015"/>
      <c r="E2015"/>
      <c r="F2015"/>
      <c r="G2015"/>
      <c r="H2015"/>
      <c r="I2015"/>
      <c r="J2015"/>
      <c r="K2015"/>
      <c r="L2015"/>
      <c r="M2015"/>
      <c r="N2015"/>
      <c r="O2015"/>
      <c r="P2015"/>
    </row>
    <row r="2016" spans="1:16" s="44" customFormat="1" ht="12.75">
      <c r="A2016"/>
      <c r="B2016"/>
      <c r="C2016"/>
      <c r="D2016"/>
      <c r="E2016"/>
      <c r="F2016"/>
      <c r="G2016"/>
      <c r="H2016"/>
      <c r="I2016"/>
      <c r="J2016"/>
      <c r="K2016"/>
      <c r="L2016"/>
      <c r="M2016"/>
      <c r="N2016"/>
      <c r="O2016"/>
      <c r="P2016"/>
    </row>
    <row r="2017" spans="1:16" s="44" customFormat="1" ht="12.75">
      <c r="A2017"/>
      <c r="B2017"/>
      <c r="C2017"/>
      <c r="D2017"/>
      <c r="E2017"/>
      <c r="F2017"/>
      <c r="G2017"/>
      <c r="H2017"/>
      <c r="I2017"/>
      <c r="J2017"/>
      <c r="K2017"/>
      <c r="L2017"/>
      <c r="M2017"/>
      <c r="N2017"/>
      <c r="O2017"/>
      <c r="P2017"/>
    </row>
    <row r="2018" spans="1:16" s="44" customFormat="1" ht="12.75">
      <c r="A2018"/>
      <c r="B2018"/>
      <c r="C2018"/>
      <c r="D2018"/>
      <c r="E2018"/>
      <c r="F2018"/>
      <c r="G2018"/>
      <c r="H2018"/>
      <c r="I2018"/>
      <c r="J2018"/>
      <c r="K2018"/>
      <c r="L2018"/>
      <c r="M2018"/>
      <c r="N2018"/>
      <c r="O2018"/>
      <c r="P2018"/>
    </row>
    <row r="2019" spans="1:16" s="44" customFormat="1" ht="12.75">
      <c r="A2019"/>
      <c r="B2019"/>
      <c r="C2019"/>
      <c r="D2019"/>
      <c r="E2019"/>
      <c r="F2019"/>
      <c r="G2019"/>
      <c r="H2019"/>
      <c r="I2019"/>
      <c r="J2019"/>
      <c r="K2019"/>
      <c r="L2019"/>
      <c r="M2019"/>
      <c r="N2019"/>
      <c r="O2019"/>
      <c r="P2019"/>
    </row>
    <row r="2020" spans="1:16" s="44" customFormat="1" ht="12.75">
      <c r="A2020"/>
      <c r="B2020"/>
      <c r="C2020"/>
      <c r="D2020"/>
      <c r="E2020"/>
      <c r="F2020"/>
      <c r="G2020"/>
      <c r="H2020"/>
      <c r="I2020"/>
      <c r="J2020"/>
      <c r="K2020"/>
      <c r="L2020"/>
      <c r="M2020"/>
      <c r="N2020"/>
      <c r="O2020"/>
      <c r="P2020"/>
    </row>
    <row r="2021" spans="1:16" s="44" customFormat="1" ht="12.75">
      <c r="A2021"/>
      <c r="B2021"/>
      <c r="C2021"/>
      <c r="D2021"/>
      <c r="E2021"/>
      <c r="F2021"/>
      <c r="G2021"/>
      <c r="H2021"/>
      <c r="I2021"/>
      <c r="J2021"/>
      <c r="K2021"/>
      <c r="L2021"/>
      <c r="M2021"/>
      <c r="N2021"/>
      <c r="O2021"/>
      <c r="P2021"/>
    </row>
    <row r="2022" spans="1:16" s="44" customFormat="1" ht="12.75">
      <c r="A2022"/>
      <c r="B2022"/>
      <c r="C2022"/>
      <c r="D2022"/>
      <c r="E2022"/>
      <c r="F2022"/>
      <c r="G2022"/>
      <c r="H2022"/>
      <c r="I2022"/>
      <c r="J2022"/>
      <c r="K2022"/>
      <c r="L2022"/>
      <c r="M2022"/>
      <c r="N2022"/>
      <c r="O2022"/>
      <c r="P2022"/>
    </row>
    <row r="2023" spans="1:16" s="44" customFormat="1" ht="12.75">
      <c r="A2023"/>
      <c r="B2023"/>
      <c r="C2023"/>
      <c r="D2023"/>
      <c r="E2023"/>
      <c r="F2023"/>
      <c r="G2023"/>
      <c r="H2023"/>
      <c r="I2023"/>
      <c r="J2023"/>
      <c r="K2023"/>
      <c r="L2023"/>
      <c r="M2023"/>
      <c r="N2023"/>
      <c r="O2023"/>
      <c r="P2023"/>
    </row>
    <row r="2024" spans="1:16" s="44" customFormat="1" ht="12.75">
      <c r="A2024"/>
      <c r="B2024"/>
      <c r="C2024"/>
      <c r="D2024"/>
      <c r="E2024"/>
      <c r="F2024"/>
      <c r="G2024"/>
      <c r="H2024"/>
      <c r="I2024"/>
      <c r="J2024"/>
      <c r="K2024"/>
      <c r="L2024"/>
      <c r="M2024"/>
      <c r="N2024"/>
      <c r="O2024"/>
      <c r="P2024"/>
    </row>
    <row r="2025" spans="1:16" s="44" customFormat="1" ht="12.75">
      <c r="A2025"/>
      <c r="B2025"/>
      <c r="C2025"/>
      <c r="D2025"/>
      <c r="E2025"/>
      <c r="F2025"/>
      <c r="G2025"/>
      <c r="H2025"/>
      <c r="I2025"/>
      <c r="J2025"/>
      <c r="K2025"/>
      <c r="L2025"/>
      <c r="M2025"/>
      <c r="N2025"/>
      <c r="O2025"/>
      <c r="P2025"/>
    </row>
    <row r="2026" spans="1:16" s="44" customFormat="1" ht="12.75">
      <c r="A2026"/>
      <c r="B2026"/>
      <c r="C2026"/>
      <c r="D2026"/>
      <c r="E2026"/>
      <c r="F2026"/>
      <c r="G2026"/>
      <c r="H2026"/>
      <c r="I2026"/>
      <c r="J2026"/>
      <c r="K2026"/>
      <c r="L2026"/>
      <c r="M2026"/>
      <c r="N2026"/>
      <c r="O2026"/>
      <c r="P2026"/>
    </row>
    <row r="2027" spans="1:16" s="44" customFormat="1" ht="12.75">
      <c r="A2027"/>
      <c r="B2027"/>
      <c r="C2027"/>
      <c r="D2027"/>
      <c r="E2027"/>
      <c r="F2027"/>
      <c r="G2027"/>
      <c r="H2027"/>
      <c r="I2027"/>
      <c r="J2027"/>
      <c r="K2027"/>
      <c r="L2027"/>
      <c r="M2027"/>
      <c r="N2027"/>
      <c r="O2027"/>
      <c r="P2027"/>
    </row>
    <row r="2028" spans="1:16" s="44" customFormat="1" ht="12.75">
      <c r="A2028"/>
      <c r="B2028"/>
      <c r="C2028"/>
      <c r="D2028"/>
      <c r="E2028"/>
      <c r="F2028"/>
      <c r="G2028"/>
      <c r="H2028"/>
      <c r="I2028"/>
      <c r="J2028"/>
      <c r="K2028"/>
      <c r="L2028"/>
      <c r="M2028"/>
      <c r="N2028"/>
      <c r="O2028"/>
      <c r="P2028"/>
    </row>
    <row r="2029" spans="1:16" s="44" customFormat="1" ht="12.75">
      <c r="A2029"/>
      <c r="B2029"/>
      <c r="C2029"/>
      <c r="D2029"/>
      <c r="E2029"/>
      <c r="F2029"/>
      <c r="G2029"/>
      <c r="H2029"/>
      <c r="I2029"/>
      <c r="J2029"/>
      <c r="K2029"/>
      <c r="L2029"/>
      <c r="M2029"/>
      <c r="N2029"/>
      <c r="O2029"/>
      <c r="P2029"/>
    </row>
    <row r="2030" spans="1:16" s="44" customFormat="1" ht="12.75">
      <c r="A2030"/>
      <c r="B2030"/>
      <c r="C2030"/>
      <c r="D2030"/>
      <c r="E2030"/>
      <c r="F2030"/>
      <c r="G2030"/>
      <c r="H2030"/>
      <c r="I2030"/>
      <c r="J2030"/>
      <c r="K2030"/>
      <c r="L2030"/>
      <c r="M2030"/>
      <c r="N2030"/>
      <c r="O2030"/>
      <c r="P2030"/>
    </row>
    <row r="2031" spans="1:16" s="44" customFormat="1" ht="12.75">
      <c r="A2031"/>
      <c r="B2031"/>
      <c r="C2031"/>
      <c r="D2031"/>
      <c r="E2031"/>
      <c r="F2031"/>
      <c r="G2031"/>
      <c r="H2031"/>
      <c r="I2031"/>
      <c r="J2031"/>
      <c r="K2031"/>
      <c r="L2031"/>
      <c r="M2031"/>
      <c r="N2031"/>
      <c r="O2031"/>
      <c r="P2031"/>
    </row>
    <row r="2032" spans="1:16" s="44" customFormat="1" ht="12.75">
      <c r="A2032"/>
      <c r="B2032"/>
      <c r="C2032"/>
      <c r="D2032"/>
      <c r="E2032"/>
      <c r="F2032"/>
      <c r="G2032"/>
      <c r="H2032"/>
      <c r="I2032"/>
      <c r="J2032"/>
      <c r="K2032"/>
      <c r="L2032"/>
      <c r="M2032"/>
      <c r="N2032"/>
      <c r="O2032"/>
      <c r="P2032"/>
    </row>
    <row r="2033" spans="1:16" s="44" customFormat="1" ht="12.75">
      <c r="A2033"/>
      <c r="B2033"/>
      <c r="C2033"/>
      <c r="D2033"/>
      <c r="E2033"/>
      <c r="F2033"/>
      <c r="G2033"/>
      <c r="H2033"/>
      <c r="I2033"/>
      <c r="J2033"/>
      <c r="K2033"/>
      <c r="L2033"/>
      <c r="M2033"/>
      <c r="N2033"/>
      <c r="O2033"/>
      <c r="P2033"/>
    </row>
    <row r="2034" spans="1:16" s="44" customFormat="1" ht="12.75">
      <c r="A2034"/>
      <c r="B2034"/>
      <c r="C2034"/>
      <c r="D2034"/>
      <c r="E2034"/>
      <c r="F2034"/>
      <c r="G2034"/>
      <c r="H2034"/>
      <c r="I2034"/>
      <c r="J2034"/>
      <c r="K2034"/>
      <c r="L2034"/>
      <c r="M2034"/>
      <c r="N2034"/>
      <c r="O2034"/>
      <c r="P2034"/>
    </row>
    <row r="2035" spans="1:16" s="44" customFormat="1" ht="12.75">
      <c r="A2035"/>
      <c r="B2035"/>
      <c r="C2035"/>
      <c r="D2035"/>
      <c r="E2035"/>
      <c r="F2035"/>
      <c r="G2035"/>
      <c r="H2035"/>
      <c r="I2035"/>
      <c r="J2035"/>
      <c r="K2035"/>
      <c r="L2035"/>
      <c r="M2035"/>
      <c r="N2035"/>
      <c r="O2035"/>
      <c r="P2035"/>
    </row>
    <row r="2036" spans="1:16" s="44" customFormat="1" ht="12.75">
      <c r="A2036"/>
      <c r="B2036"/>
      <c r="C2036"/>
      <c r="D2036"/>
      <c r="E2036"/>
      <c r="F2036"/>
      <c r="G2036"/>
      <c r="H2036"/>
      <c r="I2036"/>
      <c r="J2036"/>
      <c r="K2036"/>
      <c r="L2036"/>
      <c r="M2036"/>
      <c r="N2036"/>
      <c r="O2036"/>
      <c r="P2036"/>
    </row>
    <row r="2037" spans="1:16" s="44" customFormat="1" ht="12.75">
      <c r="A2037"/>
      <c r="B2037"/>
      <c r="C2037"/>
      <c r="D2037"/>
      <c r="E2037"/>
      <c r="F2037"/>
      <c r="G2037"/>
      <c r="H2037"/>
      <c r="I2037"/>
      <c r="J2037"/>
      <c r="K2037"/>
      <c r="L2037"/>
      <c r="M2037"/>
      <c r="N2037"/>
      <c r="O2037"/>
      <c r="P2037"/>
    </row>
    <row r="2038" spans="1:16" s="44" customFormat="1" ht="12.75">
      <c r="A2038"/>
      <c r="B2038"/>
      <c r="C2038"/>
      <c r="D2038"/>
      <c r="E2038"/>
      <c r="F2038"/>
      <c r="G2038"/>
      <c r="H2038"/>
      <c r="I2038"/>
      <c r="J2038"/>
      <c r="K2038"/>
      <c r="L2038"/>
      <c r="M2038"/>
      <c r="N2038"/>
      <c r="O2038"/>
      <c r="P2038"/>
    </row>
    <row r="2039" spans="1:16" s="44" customFormat="1" ht="12.75">
      <c r="A2039"/>
      <c r="B2039"/>
      <c r="C2039"/>
      <c r="D2039"/>
      <c r="E2039"/>
      <c r="F2039"/>
      <c r="G2039"/>
      <c r="H2039"/>
      <c r="I2039"/>
      <c r="J2039"/>
      <c r="K2039"/>
      <c r="L2039"/>
      <c r="M2039"/>
      <c r="N2039"/>
      <c r="O2039"/>
      <c r="P2039"/>
    </row>
    <row r="2040" spans="1:16" s="44" customFormat="1" ht="12.75">
      <c r="A2040"/>
      <c r="B2040"/>
      <c r="C2040"/>
      <c r="D2040"/>
      <c r="E2040"/>
      <c r="F2040"/>
      <c r="G2040"/>
      <c r="H2040"/>
      <c r="I2040"/>
      <c r="J2040"/>
      <c r="K2040"/>
      <c r="L2040"/>
      <c r="M2040"/>
      <c r="N2040"/>
      <c r="O2040"/>
      <c r="P2040"/>
    </row>
    <row r="2041" spans="1:16" s="44" customFormat="1" ht="12.75">
      <c r="A2041"/>
      <c r="B2041"/>
      <c r="C2041"/>
      <c r="D2041"/>
      <c r="E2041"/>
      <c r="F2041"/>
      <c r="G2041"/>
      <c r="H2041"/>
      <c r="I2041"/>
      <c r="J2041"/>
      <c r="K2041"/>
      <c r="L2041"/>
      <c r="M2041"/>
      <c r="N2041"/>
      <c r="O2041"/>
      <c r="P2041"/>
    </row>
    <row r="2042" spans="1:16" s="44" customFormat="1" ht="12.75">
      <c r="A2042"/>
      <c r="B2042"/>
      <c r="C2042"/>
      <c r="D2042"/>
      <c r="E2042"/>
      <c r="F2042"/>
      <c r="G2042"/>
      <c r="H2042"/>
      <c r="I2042"/>
      <c r="J2042"/>
      <c r="K2042"/>
      <c r="L2042"/>
      <c r="M2042"/>
      <c r="N2042"/>
      <c r="O2042"/>
      <c r="P2042"/>
    </row>
    <row r="2043" spans="1:16" s="44" customFormat="1" ht="12.75">
      <c r="A2043"/>
      <c r="B2043"/>
      <c r="C2043"/>
      <c r="D2043"/>
      <c r="E2043"/>
      <c r="F2043"/>
      <c r="G2043"/>
      <c r="H2043"/>
      <c r="I2043"/>
      <c r="J2043"/>
      <c r="K2043"/>
      <c r="L2043"/>
      <c r="M2043"/>
      <c r="N2043"/>
      <c r="O2043"/>
      <c r="P2043"/>
    </row>
    <row r="2044" spans="1:16" s="44" customFormat="1" ht="12.75">
      <c r="A2044"/>
      <c r="B2044"/>
      <c r="C2044"/>
      <c r="D2044"/>
      <c r="E2044"/>
      <c r="F2044"/>
      <c r="G2044"/>
      <c r="H2044"/>
      <c r="I2044"/>
      <c r="J2044"/>
      <c r="K2044"/>
      <c r="L2044"/>
      <c r="M2044"/>
      <c r="N2044"/>
      <c r="O2044"/>
      <c r="P2044"/>
    </row>
    <row r="2045" spans="1:16" s="44" customFormat="1" ht="12.75">
      <c r="A2045"/>
      <c r="B2045"/>
      <c r="C2045"/>
      <c r="D2045"/>
      <c r="E2045"/>
      <c r="F2045"/>
      <c r="G2045"/>
      <c r="H2045"/>
      <c r="I2045"/>
      <c r="J2045"/>
      <c r="K2045"/>
      <c r="L2045"/>
      <c r="M2045"/>
      <c r="N2045"/>
      <c r="O2045"/>
      <c r="P2045"/>
    </row>
    <row r="2046" spans="1:16" s="44" customFormat="1" ht="12.75">
      <c r="A2046"/>
      <c r="B2046"/>
      <c r="C2046"/>
      <c r="D2046"/>
      <c r="E2046"/>
      <c r="F2046"/>
      <c r="G2046"/>
      <c r="H2046"/>
      <c r="I2046"/>
      <c r="J2046"/>
      <c r="K2046"/>
      <c r="L2046"/>
      <c r="M2046"/>
      <c r="N2046"/>
      <c r="O2046"/>
      <c r="P2046"/>
    </row>
    <row r="2047" spans="1:16" s="44" customFormat="1" ht="12.75">
      <c r="A2047"/>
      <c r="B2047"/>
      <c r="C2047"/>
      <c r="D2047"/>
      <c r="E2047"/>
      <c r="F2047"/>
      <c r="G2047"/>
      <c r="H2047"/>
      <c r="I2047"/>
      <c r="J2047"/>
      <c r="K2047"/>
      <c r="L2047"/>
      <c r="M2047"/>
      <c r="N2047"/>
      <c r="O2047"/>
      <c r="P2047"/>
    </row>
    <row r="2048" spans="1:16" s="44" customFormat="1" ht="12.75">
      <c r="A2048"/>
      <c r="B2048"/>
      <c r="C2048"/>
      <c r="D2048"/>
      <c r="E2048"/>
      <c r="F2048"/>
      <c r="G2048"/>
      <c r="H2048"/>
      <c r="I2048"/>
      <c r="J2048"/>
      <c r="K2048"/>
      <c r="L2048"/>
      <c r="M2048"/>
      <c r="N2048"/>
      <c r="O2048"/>
      <c r="P2048"/>
    </row>
    <row r="2049" spans="1:16" s="44" customFormat="1" ht="12.75">
      <c r="A2049"/>
      <c r="B2049"/>
      <c r="C2049"/>
      <c r="D2049"/>
      <c r="E2049"/>
      <c r="F2049"/>
      <c r="G2049"/>
      <c r="H2049"/>
      <c r="I2049"/>
      <c r="J2049"/>
      <c r="K2049"/>
      <c r="L2049"/>
      <c r="M2049"/>
      <c r="N2049"/>
      <c r="O2049"/>
      <c r="P2049"/>
    </row>
    <row r="2050" spans="1:16" s="44" customFormat="1" ht="12.75">
      <c r="A2050"/>
      <c r="B2050"/>
      <c r="C2050"/>
      <c r="D2050"/>
      <c r="E2050"/>
      <c r="F2050"/>
      <c r="G2050"/>
      <c r="H2050"/>
      <c r="I2050"/>
      <c r="J2050"/>
      <c r="K2050"/>
      <c r="L2050"/>
      <c r="M2050"/>
      <c r="N2050"/>
      <c r="O2050"/>
      <c r="P2050"/>
    </row>
    <row r="2051" spans="1:16" s="44" customFormat="1" ht="12.75">
      <c r="A2051"/>
      <c r="B2051"/>
      <c r="C2051"/>
      <c r="D2051"/>
      <c r="E2051"/>
      <c r="F2051"/>
      <c r="G2051"/>
      <c r="H2051"/>
      <c r="I2051"/>
      <c r="J2051"/>
      <c r="K2051"/>
      <c r="L2051"/>
      <c r="M2051"/>
      <c r="N2051"/>
      <c r="O2051"/>
      <c r="P2051"/>
    </row>
    <row r="2052" spans="1:16" s="44" customFormat="1" ht="12.75">
      <c r="A2052"/>
      <c r="B2052"/>
      <c r="C2052"/>
      <c r="D2052"/>
      <c r="E2052"/>
      <c r="F2052"/>
      <c r="G2052"/>
      <c r="H2052"/>
      <c r="I2052"/>
      <c r="J2052"/>
      <c r="K2052"/>
      <c r="L2052"/>
      <c r="M2052"/>
      <c r="N2052"/>
      <c r="O2052"/>
      <c r="P2052"/>
    </row>
    <row r="2053" spans="1:16" s="44" customFormat="1" ht="12.75">
      <c r="A2053"/>
      <c r="B2053"/>
      <c r="C2053"/>
      <c r="D2053"/>
      <c r="E2053"/>
      <c r="F2053"/>
      <c r="G2053"/>
      <c r="H2053"/>
      <c r="I2053"/>
      <c r="J2053"/>
      <c r="K2053"/>
      <c r="L2053"/>
      <c r="M2053"/>
      <c r="N2053"/>
      <c r="O2053"/>
      <c r="P2053"/>
    </row>
    <row r="2054" spans="1:16" s="44" customFormat="1" ht="12.75">
      <c r="A2054"/>
      <c r="B2054"/>
      <c r="C2054"/>
      <c r="D2054"/>
      <c r="E2054"/>
      <c r="F2054"/>
      <c r="G2054"/>
      <c r="H2054"/>
      <c r="I2054"/>
      <c r="J2054"/>
      <c r="K2054"/>
      <c r="L2054"/>
      <c r="M2054"/>
      <c r="N2054"/>
      <c r="O2054"/>
      <c r="P2054"/>
    </row>
    <row r="2055" spans="1:16" s="44" customFormat="1" ht="12.75">
      <c r="A2055"/>
      <c r="B2055"/>
      <c r="C2055"/>
      <c r="D2055"/>
      <c r="E2055"/>
      <c r="F2055"/>
      <c r="G2055"/>
      <c r="H2055"/>
      <c r="I2055"/>
      <c r="J2055"/>
      <c r="K2055"/>
      <c r="L2055"/>
      <c r="M2055"/>
      <c r="N2055"/>
      <c r="O2055"/>
      <c r="P2055"/>
    </row>
    <row r="2056" spans="1:16" s="44" customFormat="1" ht="12.75">
      <c r="A2056"/>
      <c r="B2056"/>
      <c r="C2056"/>
      <c r="D2056"/>
      <c r="E2056"/>
      <c r="F2056"/>
      <c r="G2056"/>
      <c r="H2056"/>
      <c r="I2056"/>
      <c r="J2056"/>
      <c r="K2056"/>
      <c r="L2056"/>
      <c r="M2056"/>
      <c r="N2056"/>
      <c r="O2056"/>
      <c r="P2056"/>
    </row>
    <row r="2057" spans="1:16" s="44" customFormat="1" ht="12.75">
      <c r="A2057"/>
      <c r="B2057"/>
      <c r="C2057"/>
      <c r="D2057"/>
      <c r="E2057"/>
      <c r="F2057"/>
      <c r="G2057"/>
      <c r="H2057"/>
      <c r="I2057"/>
      <c r="J2057"/>
      <c r="K2057"/>
      <c r="L2057"/>
      <c r="M2057"/>
      <c r="N2057"/>
      <c r="O2057"/>
      <c r="P2057"/>
    </row>
    <row r="2058" spans="1:16" s="44" customFormat="1" ht="12.75">
      <c r="A2058"/>
      <c r="B2058"/>
      <c r="C2058"/>
      <c r="D2058"/>
      <c r="E2058"/>
      <c r="F2058"/>
      <c r="G2058"/>
      <c r="H2058"/>
      <c r="I2058"/>
      <c r="J2058"/>
      <c r="K2058"/>
      <c r="L2058"/>
      <c r="M2058"/>
      <c r="N2058"/>
      <c r="O2058"/>
      <c r="P2058"/>
    </row>
    <row r="2059" spans="1:16" s="44" customFormat="1" ht="12.75">
      <c r="A2059"/>
      <c r="B2059"/>
      <c r="C2059"/>
      <c r="D2059"/>
      <c r="E2059"/>
      <c r="F2059"/>
      <c r="G2059"/>
      <c r="H2059"/>
      <c r="I2059"/>
      <c r="J2059"/>
      <c r="K2059"/>
      <c r="L2059"/>
      <c r="M2059"/>
      <c r="N2059"/>
      <c r="O2059"/>
      <c r="P2059"/>
    </row>
    <row r="2060" spans="1:16" s="44" customFormat="1" ht="12.75">
      <c r="A2060"/>
      <c r="B2060"/>
      <c r="C2060"/>
      <c r="D2060"/>
      <c r="E2060"/>
      <c r="F2060"/>
      <c r="G2060"/>
      <c r="H2060"/>
      <c r="I2060"/>
      <c r="J2060"/>
      <c r="K2060"/>
      <c r="L2060"/>
      <c r="M2060"/>
      <c r="N2060"/>
      <c r="O2060"/>
      <c r="P2060"/>
    </row>
    <row r="2061" spans="1:16" s="44" customFormat="1" ht="12.75">
      <c r="A2061"/>
      <c r="B2061"/>
      <c r="C2061"/>
      <c r="D2061"/>
      <c r="E2061"/>
      <c r="F2061"/>
      <c r="G2061"/>
      <c r="H2061"/>
      <c r="I2061"/>
      <c r="J2061"/>
      <c r="K2061"/>
      <c r="L2061"/>
      <c r="M2061"/>
      <c r="N2061"/>
      <c r="O2061"/>
      <c r="P2061"/>
    </row>
    <row r="2062" spans="1:16" s="44" customFormat="1" ht="12.75">
      <c r="A2062"/>
      <c r="B2062"/>
      <c r="C2062"/>
      <c r="D2062"/>
      <c r="E2062"/>
      <c r="F2062"/>
      <c r="G2062"/>
      <c r="H2062"/>
      <c r="I2062"/>
      <c r="J2062"/>
      <c r="K2062"/>
      <c r="L2062"/>
      <c r="M2062"/>
      <c r="N2062"/>
      <c r="O2062"/>
      <c r="P2062"/>
    </row>
    <row r="2063" spans="1:16" s="44" customFormat="1" ht="12.75">
      <c r="A2063"/>
      <c r="B2063"/>
      <c r="C2063"/>
      <c r="D2063"/>
      <c r="E2063"/>
      <c r="F2063"/>
      <c r="G2063"/>
      <c r="H2063"/>
      <c r="I2063"/>
      <c r="J2063"/>
      <c r="K2063"/>
      <c r="L2063"/>
      <c r="M2063"/>
      <c r="N2063"/>
      <c r="O2063"/>
      <c r="P2063"/>
    </row>
    <row r="2064" spans="1:16" s="44" customFormat="1" ht="12.75">
      <c r="A2064"/>
      <c r="B2064"/>
      <c r="C2064"/>
      <c r="D2064"/>
      <c r="E2064"/>
      <c r="F2064"/>
      <c r="G2064"/>
      <c r="H2064"/>
      <c r="I2064"/>
      <c r="J2064"/>
      <c r="K2064"/>
      <c r="L2064"/>
      <c r="M2064"/>
      <c r="N2064"/>
      <c r="O2064"/>
      <c r="P2064"/>
    </row>
    <row r="2065" spans="1:16" s="44" customFormat="1" ht="12.75">
      <c r="A2065"/>
      <c r="B2065"/>
      <c r="C2065"/>
      <c r="D2065"/>
      <c r="E2065"/>
      <c r="F2065"/>
      <c r="G2065"/>
      <c r="H2065"/>
      <c r="I2065"/>
      <c r="J2065"/>
      <c r="K2065"/>
      <c r="L2065"/>
      <c r="M2065"/>
      <c r="N2065"/>
      <c r="O2065"/>
      <c r="P2065"/>
    </row>
    <row r="2066" spans="1:16" s="44" customFormat="1" ht="12.75">
      <c r="A2066"/>
      <c r="B2066"/>
      <c r="C2066"/>
      <c r="D2066"/>
      <c r="E2066"/>
      <c r="F2066"/>
      <c r="G2066"/>
      <c r="H2066"/>
      <c r="I2066"/>
      <c r="J2066"/>
      <c r="K2066"/>
      <c r="L2066"/>
      <c r="M2066"/>
      <c r="N2066"/>
      <c r="O2066"/>
      <c r="P2066"/>
    </row>
    <row r="2067" spans="1:16" s="44" customFormat="1" ht="12.75">
      <c r="A2067"/>
      <c r="B2067"/>
      <c r="C2067"/>
      <c r="D2067"/>
      <c r="E2067"/>
      <c r="F2067"/>
      <c r="G2067"/>
      <c r="H2067"/>
      <c r="I2067"/>
      <c r="J2067"/>
      <c r="K2067"/>
      <c r="L2067"/>
      <c r="M2067"/>
      <c r="N2067"/>
      <c r="O2067"/>
      <c r="P2067"/>
    </row>
    <row r="2068" spans="1:16" s="44" customFormat="1" ht="12.75">
      <c r="A2068"/>
      <c r="B2068"/>
      <c r="C2068"/>
      <c r="D2068"/>
      <c r="E2068"/>
      <c r="F2068"/>
      <c r="G2068"/>
      <c r="H2068"/>
      <c r="I2068"/>
      <c r="J2068"/>
      <c r="K2068"/>
      <c r="L2068"/>
      <c r="M2068"/>
      <c r="N2068"/>
      <c r="O2068"/>
      <c r="P2068"/>
    </row>
    <row r="2069" spans="1:16" s="44" customFormat="1" ht="12.75">
      <c r="A2069"/>
      <c r="B2069"/>
      <c r="C2069"/>
      <c r="D2069"/>
      <c r="E2069"/>
      <c r="F2069"/>
      <c r="G2069"/>
      <c r="H2069"/>
      <c r="I2069"/>
      <c r="J2069"/>
      <c r="K2069"/>
      <c r="L2069"/>
      <c r="M2069"/>
      <c r="N2069"/>
      <c r="O2069"/>
      <c r="P2069"/>
    </row>
    <row r="2070" spans="1:16" s="44" customFormat="1" ht="12.75">
      <c r="A2070"/>
      <c r="B2070"/>
      <c r="C2070"/>
      <c r="D2070"/>
      <c r="E2070"/>
      <c r="F2070"/>
      <c r="G2070"/>
      <c r="H2070"/>
      <c r="I2070"/>
      <c r="J2070"/>
      <c r="K2070"/>
      <c r="L2070"/>
      <c r="M2070"/>
      <c r="N2070"/>
      <c r="O2070"/>
      <c r="P2070"/>
    </row>
    <row r="2071" spans="1:16" s="44" customFormat="1" ht="12.75">
      <c r="A2071"/>
      <c r="B2071"/>
      <c r="C2071"/>
      <c r="D2071"/>
      <c r="E2071"/>
      <c r="F2071"/>
      <c r="G2071"/>
      <c r="H2071"/>
      <c r="I2071"/>
      <c r="J2071"/>
      <c r="K2071"/>
      <c r="L2071"/>
      <c r="M2071"/>
      <c r="N2071"/>
      <c r="O2071"/>
      <c r="P2071"/>
    </row>
    <row r="2072" spans="1:16" s="44" customFormat="1" ht="12.75">
      <c r="A2072"/>
      <c r="B2072"/>
      <c r="C2072"/>
      <c r="D2072"/>
      <c r="E2072"/>
      <c r="F2072"/>
      <c r="G2072"/>
      <c r="H2072"/>
      <c r="I2072"/>
      <c r="J2072"/>
      <c r="K2072"/>
      <c r="L2072"/>
      <c r="M2072"/>
      <c r="N2072"/>
      <c r="O2072"/>
      <c r="P2072"/>
    </row>
    <row r="2073" spans="1:16" s="44" customFormat="1" ht="12.75">
      <c r="A2073"/>
      <c r="B2073"/>
      <c r="C2073"/>
      <c r="D2073"/>
      <c r="E2073"/>
      <c r="F2073"/>
      <c r="G2073"/>
      <c r="H2073"/>
      <c r="I2073"/>
      <c r="J2073"/>
      <c r="K2073"/>
      <c r="L2073"/>
      <c r="M2073"/>
      <c r="N2073"/>
      <c r="O2073"/>
      <c r="P2073"/>
    </row>
    <row r="2074" spans="1:16" s="44" customFormat="1" ht="12.75">
      <c r="A2074"/>
      <c r="B2074"/>
      <c r="C2074"/>
      <c r="D2074"/>
      <c r="E2074"/>
      <c r="F2074"/>
      <c r="G2074"/>
      <c r="H2074"/>
      <c r="I2074"/>
      <c r="J2074"/>
      <c r="K2074"/>
      <c r="L2074"/>
      <c r="M2074"/>
      <c r="N2074"/>
      <c r="O2074"/>
      <c r="P2074"/>
    </row>
    <row r="2075" spans="1:16" s="44" customFormat="1" ht="12.75">
      <c r="A2075"/>
      <c r="B2075"/>
      <c r="C2075"/>
      <c r="D2075"/>
      <c r="E2075"/>
      <c r="F2075"/>
      <c r="G2075"/>
      <c r="H2075"/>
      <c r="I2075"/>
      <c r="J2075"/>
      <c r="K2075"/>
      <c r="L2075"/>
      <c r="M2075"/>
      <c r="N2075"/>
      <c r="O2075"/>
      <c r="P2075"/>
    </row>
    <row r="2076" spans="1:16" s="44" customFormat="1" ht="12.75">
      <c r="A2076"/>
      <c r="B2076"/>
      <c r="C2076"/>
      <c r="D2076"/>
      <c r="E2076"/>
      <c r="F2076"/>
      <c r="G2076"/>
      <c r="H2076"/>
      <c r="I2076"/>
      <c r="J2076"/>
      <c r="K2076"/>
      <c r="L2076"/>
      <c r="M2076"/>
      <c r="N2076"/>
      <c r="O2076"/>
      <c r="P2076"/>
    </row>
    <row r="2077" spans="1:16" s="44" customFormat="1" ht="12.75">
      <c r="A2077"/>
      <c r="B2077"/>
      <c r="C2077"/>
      <c r="D2077"/>
      <c r="E2077"/>
      <c r="F2077"/>
      <c r="G2077"/>
      <c r="H2077"/>
      <c r="I2077"/>
      <c r="J2077"/>
      <c r="K2077"/>
      <c r="L2077"/>
      <c r="M2077"/>
      <c r="N2077"/>
      <c r="O2077"/>
      <c r="P2077"/>
    </row>
    <row r="2078" spans="1:16" s="44" customFormat="1" ht="12.75">
      <c r="A2078"/>
      <c r="B2078"/>
      <c r="C2078"/>
      <c r="D2078"/>
      <c r="E2078"/>
      <c r="F2078"/>
      <c r="G2078"/>
      <c r="H2078"/>
      <c r="I2078"/>
      <c r="J2078"/>
      <c r="K2078"/>
      <c r="L2078"/>
      <c r="M2078"/>
      <c r="N2078"/>
      <c r="O2078"/>
      <c r="P2078"/>
    </row>
    <row r="2079" spans="1:16" s="44" customFormat="1" ht="12.75">
      <c r="A2079"/>
      <c r="B2079"/>
      <c r="C2079"/>
      <c r="D2079"/>
      <c r="E2079"/>
      <c r="F2079"/>
      <c r="G2079"/>
      <c r="H2079"/>
      <c r="I2079"/>
      <c r="J2079"/>
      <c r="K2079"/>
      <c r="L2079"/>
      <c r="M2079"/>
      <c r="N2079"/>
      <c r="O2079"/>
      <c r="P2079"/>
    </row>
    <row r="2080" spans="1:16" s="44" customFormat="1" ht="12.75">
      <c r="A2080"/>
      <c r="B2080"/>
      <c r="C2080"/>
      <c r="D2080"/>
      <c r="E2080"/>
      <c r="F2080"/>
      <c r="G2080"/>
      <c r="H2080"/>
      <c r="I2080"/>
      <c r="J2080"/>
      <c r="K2080"/>
      <c r="L2080"/>
      <c r="M2080"/>
      <c r="N2080"/>
      <c r="O2080"/>
      <c r="P2080"/>
    </row>
    <row r="2081" spans="1:16" s="44" customFormat="1" ht="12.75">
      <c r="A2081"/>
      <c r="B2081"/>
      <c r="C2081"/>
      <c r="D2081"/>
      <c r="E2081"/>
      <c r="F2081"/>
      <c r="G2081"/>
      <c r="H2081"/>
      <c r="I2081"/>
      <c r="J2081"/>
      <c r="K2081"/>
      <c r="L2081"/>
      <c r="M2081"/>
      <c r="N2081"/>
      <c r="O2081"/>
      <c r="P2081"/>
    </row>
    <row r="2082" spans="1:16" s="44" customFormat="1" ht="12.75">
      <c r="A2082"/>
      <c r="B2082"/>
      <c r="C2082"/>
      <c r="D2082"/>
      <c r="E2082"/>
      <c r="F2082"/>
      <c r="G2082"/>
      <c r="H2082"/>
      <c r="I2082"/>
      <c r="J2082"/>
      <c r="K2082"/>
      <c r="L2082"/>
      <c r="M2082"/>
      <c r="N2082"/>
      <c r="O2082"/>
      <c r="P2082"/>
    </row>
    <row r="2083" spans="1:16" s="44" customFormat="1" ht="12.75">
      <c r="A2083"/>
      <c r="B2083"/>
      <c r="C2083"/>
      <c r="D2083"/>
      <c r="E2083"/>
      <c r="F2083"/>
      <c r="G2083"/>
      <c r="H2083"/>
      <c r="I2083"/>
      <c r="J2083"/>
      <c r="K2083"/>
      <c r="L2083"/>
      <c r="M2083"/>
      <c r="N2083"/>
      <c r="O2083"/>
      <c r="P2083"/>
    </row>
    <row r="2084" spans="1:16" s="44" customFormat="1" ht="12.75">
      <c r="A2084"/>
      <c r="B2084"/>
      <c r="C2084"/>
      <c r="D2084"/>
      <c r="E2084"/>
      <c r="F2084"/>
      <c r="G2084"/>
      <c r="H2084"/>
      <c r="I2084"/>
      <c r="J2084"/>
      <c r="K2084"/>
      <c r="L2084"/>
      <c r="M2084"/>
      <c r="N2084"/>
      <c r="O2084"/>
      <c r="P2084"/>
    </row>
    <row r="2085" spans="1:16" s="44" customFormat="1" ht="12.75">
      <c r="A2085"/>
      <c r="B2085"/>
      <c r="C2085"/>
      <c r="D2085"/>
      <c r="E2085"/>
      <c r="F2085"/>
      <c r="G2085"/>
      <c r="H2085"/>
      <c r="I2085"/>
      <c r="J2085"/>
      <c r="K2085"/>
      <c r="L2085"/>
      <c r="M2085"/>
      <c r="N2085"/>
      <c r="O2085"/>
      <c r="P2085"/>
    </row>
    <row r="2086" spans="1:16" s="44" customFormat="1" ht="12.75">
      <c r="A2086"/>
      <c r="B2086"/>
      <c r="C2086"/>
      <c r="D2086"/>
      <c r="E2086"/>
      <c r="F2086"/>
      <c r="G2086"/>
      <c r="H2086"/>
      <c r="I2086"/>
      <c r="J2086"/>
      <c r="K2086"/>
      <c r="L2086"/>
      <c r="M2086"/>
      <c r="N2086"/>
      <c r="O2086"/>
      <c r="P2086"/>
    </row>
    <row r="2087" spans="1:16" s="44" customFormat="1" ht="12.75">
      <c r="A2087"/>
      <c r="B2087"/>
      <c r="C2087"/>
      <c r="D2087"/>
      <c r="E2087"/>
      <c r="F2087"/>
      <c r="G2087"/>
      <c r="H2087"/>
      <c r="I2087"/>
      <c r="J2087"/>
      <c r="K2087"/>
      <c r="L2087"/>
      <c r="M2087"/>
      <c r="N2087"/>
      <c r="O2087"/>
      <c r="P2087"/>
    </row>
    <row r="2088" spans="1:16" s="44" customFormat="1" ht="12.75">
      <c r="A2088"/>
      <c r="B2088"/>
      <c r="C2088"/>
      <c r="D2088"/>
      <c r="E2088"/>
      <c r="F2088"/>
      <c r="G2088"/>
      <c r="H2088"/>
      <c r="I2088"/>
      <c r="J2088"/>
      <c r="K2088"/>
      <c r="L2088"/>
      <c r="M2088"/>
      <c r="N2088"/>
      <c r="O2088"/>
      <c r="P2088"/>
    </row>
    <row r="2089" spans="1:16" s="44" customFormat="1" ht="12.75">
      <c r="A2089"/>
      <c r="B2089"/>
      <c r="C2089"/>
      <c r="D2089"/>
      <c r="E2089"/>
      <c r="F2089"/>
      <c r="G2089"/>
      <c r="H2089"/>
      <c r="I2089"/>
      <c r="J2089"/>
      <c r="K2089"/>
      <c r="L2089"/>
      <c r="M2089"/>
      <c r="N2089"/>
      <c r="O2089"/>
      <c r="P2089"/>
    </row>
    <row r="2090" spans="1:16" s="44" customFormat="1" ht="12.75">
      <c r="A2090"/>
      <c r="B2090"/>
      <c r="C2090"/>
      <c r="D2090"/>
      <c r="E2090"/>
      <c r="F2090"/>
      <c r="G2090"/>
      <c r="H2090"/>
      <c r="I2090"/>
      <c r="J2090"/>
      <c r="K2090"/>
      <c r="L2090"/>
      <c r="M2090"/>
      <c r="N2090"/>
      <c r="O2090"/>
      <c r="P2090"/>
    </row>
    <row r="2091" spans="1:16" s="44" customFormat="1" ht="12.75">
      <c r="A2091"/>
      <c r="B2091"/>
      <c r="C2091"/>
      <c r="D2091"/>
      <c r="E2091"/>
      <c r="F2091"/>
      <c r="G2091"/>
      <c r="H2091"/>
      <c r="I2091"/>
      <c r="J2091"/>
      <c r="K2091"/>
      <c r="L2091"/>
      <c r="M2091"/>
      <c r="N2091"/>
      <c r="O2091"/>
      <c r="P2091"/>
    </row>
    <row r="2092" spans="1:16" s="44" customFormat="1" ht="12.75">
      <c r="A2092"/>
      <c r="B2092"/>
      <c r="C2092"/>
      <c r="D2092"/>
      <c r="E2092"/>
      <c r="F2092"/>
      <c r="G2092"/>
      <c r="H2092"/>
      <c r="I2092"/>
      <c r="J2092"/>
      <c r="K2092"/>
      <c r="L2092"/>
      <c r="M2092"/>
      <c r="N2092"/>
      <c r="O2092"/>
      <c r="P2092"/>
    </row>
    <row r="2093" spans="1:16" s="44" customFormat="1" ht="12.75">
      <c r="A2093"/>
      <c r="B2093"/>
      <c r="C2093"/>
      <c r="D2093"/>
      <c r="E2093"/>
      <c r="F2093"/>
      <c r="G2093"/>
      <c r="H2093"/>
      <c r="I2093"/>
      <c r="J2093"/>
      <c r="K2093"/>
      <c r="L2093"/>
      <c r="M2093"/>
      <c r="N2093"/>
      <c r="O2093"/>
      <c r="P2093"/>
    </row>
    <row r="2094" spans="1:16" s="44" customFormat="1" ht="12.75">
      <c r="A2094"/>
      <c r="B2094"/>
      <c r="C2094"/>
      <c r="D2094"/>
      <c r="E2094"/>
      <c r="F2094"/>
      <c r="G2094"/>
      <c r="H2094"/>
      <c r="I2094"/>
      <c r="J2094"/>
      <c r="K2094"/>
      <c r="L2094"/>
      <c r="M2094"/>
      <c r="N2094"/>
      <c r="O2094"/>
      <c r="P2094"/>
    </row>
    <row r="2095" spans="1:16" s="44" customFormat="1" ht="12.75">
      <c r="A2095"/>
      <c r="B2095"/>
      <c r="C2095"/>
      <c r="D2095"/>
      <c r="E2095"/>
      <c r="F2095"/>
      <c r="G2095"/>
      <c r="H2095"/>
      <c r="I2095"/>
      <c r="J2095"/>
      <c r="K2095"/>
      <c r="L2095"/>
      <c r="M2095"/>
      <c r="N2095"/>
      <c r="O2095"/>
      <c r="P2095"/>
    </row>
    <row r="2096" spans="1:16" s="44" customFormat="1" ht="12.75">
      <c r="A2096"/>
      <c r="B2096"/>
      <c r="C2096"/>
      <c r="D2096"/>
      <c r="E2096"/>
      <c r="F2096"/>
      <c r="G2096"/>
      <c r="H2096"/>
      <c r="I2096"/>
      <c r="J2096"/>
      <c r="K2096"/>
      <c r="L2096"/>
      <c r="M2096"/>
      <c r="N2096"/>
      <c r="O2096"/>
      <c r="P2096"/>
    </row>
    <row r="2097" spans="1:16" s="44" customFormat="1" ht="12.75">
      <c r="A2097"/>
      <c r="B2097"/>
      <c r="C2097"/>
      <c r="D2097"/>
      <c r="E2097"/>
      <c r="F2097"/>
      <c r="G2097"/>
      <c r="H2097"/>
      <c r="I2097"/>
      <c r="J2097"/>
      <c r="K2097"/>
      <c r="L2097"/>
      <c r="M2097"/>
      <c r="N2097"/>
      <c r="O2097"/>
      <c r="P2097"/>
    </row>
    <row r="2098" spans="1:16" s="44" customFormat="1" ht="12.75">
      <c r="A2098"/>
      <c r="B2098"/>
      <c r="C2098"/>
      <c r="D2098"/>
      <c r="E2098"/>
      <c r="F2098"/>
      <c r="G2098"/>
      <c r="H2098"/>
      <c r="I2098"/>
      <c r="J2098"/>
      <c r="K2098"/>
      <c r="L2098"/>
      <c r="M2098"/>
      <c r="N2098"/>
      <c r="O2098"/>
      <c r="P2098"/>
    </row>
    <row r="2099" spans="1:16" s="44" customFormat="1" ht="12.75">
      <c r="A2099"/>
      <c r="B2099"/>
      <c r="C2099"/>
      <c r="D2099"/>
      <c r="E2099"/>
      <c r="F2099"/>
      <c r="G2099"/>
      <c r="H2099"/>
      <c r="I2099"/>
      <c r="J2099"/>
      <c r="K2099"/>
      <c r="L2099"/>
      <c r="M2099"/>
      <c r="N2099"/>
      <c r="O2099"/>
      <c r="P2099"/>
    </row>
    <row r="2100" spans="1:16" s="44" customFormat="1" ht="12.75">
      <c r="A2100"/>
      <c r="B2100"/>
      <c r="C2100"/>
      <c r="D2100"/>
      <c r="E2100"/>
      <c r="F2100"/>
      <c r="G2100"/>
      <c r="H2100"/>
      <c r="I2100"/>
      <c r="J2100"/>
      <c r="K2100"/>
      <c r="L2100"/>
      <c r="M2100"/>
      <c r="N2100"/>
      <c r="O2100"/>
      <c r="P2100"/>
    </row>
    <row r="2101" spans="1:16" s="44" customFormat="1" ht="12.75">
      <c r="A2101"/>
      <c r="B2101"/>
      <c r="C2101"/>
      <c r="D2101"/>
      <c r="E2101"/>
      <c r="F2101"/>
      <c r="G2101"/>
      <c r="H2101"/>
      <c r="I2101"/>
      <c r="J2101"/>
      <c r="K2101"/>
      <c r="L2101"/>
      <c r="M2101"/>
      <c r="N2101"/>
      <c r="O2101"/>
      <c r="P2101"/>
    </row>
    <row r="2102" spans="1:16" s="44" customFormat="1" ht="12.75">
      <c r="A2102"/>
      <c r="B2102"/>
      <c r="C2102"/>
      <c r="D2102"/>
      <c r="E2102"/>
      <c r="F2102"/>
      <c r="G2102"/>
      <c r="H2102"/>
      <c r="I2102"/>
      <c r="J2102"/>
      <c r="K2102"/>
      <c r="L2102"/>
      <c r="M2102"/>
      <c r="N2102"/>
      <c r="O2102"/>
      <c r="P2102"/>
    </row>
    <row r="2103" spans="1:16" s="44" customFormat="1" ht="12.75">
      <c r="A2103"/>
      <c r="B2103"/>
      <c r="C2103"/>
      <c r="D2103"/>
      <c r="E2103"/>
      <c r="F2103"/>
      <c r="G2103"/>
      <c r="H2103"/>
      <c r="I2103"/>
      <c r="J2103"/>
      <c r="K2103"/>
      <c r="L2103"/>
      <c r="M2103"/>
      <c r="N2103"/>
      <c r="O2103"/>
      <c r="P2103"/>
    </row>
    <row r="2104" spans="1:16" s="44" customFormat="1" ht="12.75">
      <c r="A2104"/>
      <c r="B2104"/>
      <c r="C2104"/>
      <c r="D2104"/>
      <c r="E2104"/>
      <c r="F2104"/>
      <c r="G2104"/>
      <c r="H2104"/>
      <c r="I2104"/>
      <c r="J2104"/>
      <c r="K2104"/>
      <c r="L2104"/>
      <c r="M2104"/>
      <c r="N2104"/>
      <c r="O2104"/>
      <c r="P2104"/>
    </row>
    <row r="2105" spans="1:16" s="44" customFormat="1" ht="12.75">
      <c r="A2105"/>
      <c r="B2105"/>
      <c r="C2105"/>
      <c r="D2105"/>
      <c r="E2105"/>
      <c r="F2105"/>
      <c r="G2105"/>
      <c r="H2105"/>
      <c r="I2105"/>
      <c r="J2105"/>
      <c r="K2105"/>
      <c r="L2105"/>
      <c r="M2105"/>
      <c r="N2105"/>
      <c r="O2105"/>
      <c r="P2105"/>
    </row>
    <row r="2106" spans="1:16" s="44" customFormat="1" ht="12.75">
      <c r="A2106"/>
      <c r="B2106"/>
      <c r="C2106"/>
      <c r="D2106"/>
      <c r="E2106"/>
      <c r="F2106"/>
      <c r="G2106"/>
      <c r="H2106"/>
      <c r="I2106"/>
      <c r="J2106"/>
      <c r="K2106"/>
      <c r="L2106"/>
      <c r="M2106"/>
      <c r="N2106"/>
      <c r="O2106"/>
      <c r="P2106"/>
    </row>
    <row r="2107" spans="1:16" s="44" customFormat="1" ht="12.75">
      <c r="A2107"/>
      <c r="B2107"/>
      <c r="C2107"/>
      <c r="D2107"/>
      <c r="E2107"/>
      <c r="F2107"/>
      <c r="G2107"/>
      <c r="H2107"/>
      <c r="I2107"/>
      <c r="J2107"/>
      <c r="K2107"/>
      <c r="L2107"/>
      <c r="M2107"/>
      <c r="N2107"/>
      <c r="O2107"/>
      <c r="P2107"/>
    </row>
    <row r="2108" spans="1:16" s="44" customFormat="1" ht="12.75">
      <c r="A2108"/>
      <c r="B2108"/>
      <c r="C2108"/>
      <c r="D2108"/>
      <c r="E2108"/>
      <c r="F2108"/>
      <c r="G2108"/>
      <c r="H2108"/>
      <c r="I2108"/>
      <c r="J2108"/>
      <c r="K2108"/>
      <c r="L2108"/>
      <c r="M2108"/>
      <c r="N2108"/>
      <c r="O2108"/>
      <c r="P2108"/>
    </row>
    <row r="2109" spans="1:16" s="44" customFormat="1" ht="12.75">
      <c r="A2109"/>
      <c r="B2109"/>
      <c r="C2109"/>
      <c r="D2109"/>
      <c r="E2109"/>
      <c r="F2109"/>
      <c r="G2109"/>
      <c r="H2109"/>
      <c r="I2109"/>
      <c r="J2109"/>
      <c r="K2109"/>
      <c r="L2109"/>
      <c r="M2109"/>
      <c r="N2109"/>
      <c r="O2109"/>
      <c r="P2109"/>
    </row>
    <row r="2110" spans="1:16" s="44" customFormat="1" ht="12.75">
      <c r="A2110"/>
      <c r="B2110"/>
      <c r="C2110"/>
      <c r="D2110"/>
      <c r="E2110"/>
      <c r="F2110"/>
      <c r="G2110"/>
      <c r="H2110"/>
      <c r="I2110"/>
      <c r="J2110"/>
      <c r="K2110"/>
      <c r="L2110"/>
      <c r="M2110"/>
      <c r="N2110"/>
      <c r="O2110"/>
      <c r="P2110"/>
    </row>
    <row r="2111" spans="1:16" s="44" customFormat="1" ht="12.75">
      <c r="A2111"/>
      <c r="B2111"/>
      <c r="C2111"/>
      <c r="D2111"/>
      <c r="E2111"/>
      <c r="F2111"/>
      <c r="G2111"/>
      <c r="H2111"/>
      <c r="I2111"/>
      <c r="J2111"/>
      <c r="K2111"/>
      <c r="L2111"/>
      <c r="M2111"/>
      <c r="N2111"/>
      <c r="O2111"/>
      <c r="P2111"/>
    </row>
    <row r="2112" spans="1:16" s="44" customFormat="1" ht="12.75">
      <c r="A2112"/>
      <c r="B2112"/>
      <c r="C2112"/>
      <c r="D2112"/>
      <c r="E2112"/>
      <c r="F2112"/>
      <c r="G2112"/>
      <c r="H2112"/>
      <c r="I2112"/>
      <c r="J2112"/>
      <c r="K2112"/>
      <c r="L2112"/>
      <c r="M2112"/>
      <c r="N2112"/>
      <c r="O2112"/>
      <c r="P2112"/>
    </row>
    <row r="2113" spans="1:16" s="44" customFormat="1" ht="12.75">
      <c r="A2113"/>
      <c r="B2113"/>
      <c r="C2113"/>
      <c r="D2113"/>
      <c r="E2113"/>
      <c r="F2113"/>
      <c r="G2113"/>
      <c r="H2113"/>
      <c r="I2113"/>
      <c r="J2113"/>
      <c r="K2113"/>
      <c r="L2113"/>
      <c r="M2113"/>
      <c r="N2113"/>
      <c r="O2113"/>
      <c r="P2113"/>
    </row>
    <row r="2114" spans="1:16" s="44" customFormat="1" ht="12.75">
      <c r="A2114"/>
      <c r="B2114"/>
      <c r="C2114"/>
      <c r="D2114"/>
      <c r="E2114"/>
      <c r="F2114"/>
      <c r="G2114"/>
      <c r="H2114"/>
      <c r="I2114"/>
      <c r="J2114"/>
      <c r="K2114"/>
      <c r="L2114"/>
      <c r="M2114"/>
      <c r="N2114"/>
      <c r="O2114"/>
      <c r="P2114"/>
    </row>
    <row r="2115" spans="1:16" s="44" customFormat="1" ht="12.75">
      <c r="A2115"/>
      <c r="B2115"/>
      <c r="C2115"/>
      <c r="D2115"/>
      <c r="E2115"/>
      <c r="F2115"/>
      <c r="G2115"/>
      <c r="H2115"/>
      <c r="I2115"/>
      <c r="J2115"/>
      <c r="K2115"/>
      <c r="L2115"/>
      <c r="M2115"/>
      <c r="N2115"/>
      <c r="O2115"/>
      <c r="P2115"/>
    </row>
    <row r="2116" spans="1:16" s="44" customFormat="1" ht="12.75">
      <c r="A2116"/>
      <c r="B2116"/>
      <c r="C2116"/>
      <c r="D2116"/>
      <c r="E2116"/>
      <c r="F2116"/>
      <c r="G2116"/>
      <c r="H2116"/>
      <c r="I2116"/>
      <c r="J2116"/>
      <c r="K2116"/>
      <c r="L2116"/>
      <c r="M2116"/>
      <c r="N2116"/>
      <c r="O2116"/>
      <c r="P2116"/>
    </row>
    <row r="2117" spans="1:16" s="44" customFormat="1" ht="12.75">
      <c r="A2117"/>
      <c r="B2117"/>
      <c r="C2117"/>
      <c r="D2117"/>
      <c r="E2117"/>
      <c r="F2117"/>
      <c r="G2117"/>
      <c r="H2117"/>
      <c r="I2117"/>
      <c r="J2117"/>
      <c r="K2117"/>
      <c r="L2117"/>
      <c r="M2117"/>
      <c r="N2117"/>
      <c r="O2117"/>
      <c r="P2117"/>
    </row>
    <row r="2118" spans="1:16" s="44" customFormat="1" ht="12.75">
      <c r="A2118"/>
      <c r="B2118"/>
      <c r="C2118"/>
      <c r="D2118"/>
      <c r="E2118"/>
      <c r="F2118"/>
      <c r="G2118"/>
      <c r="H2118"/>
      <c r="I2118"/>
      <c r="J2118"/>
      <c r="K2118"/>
      <c r="L2118"/>
      <c r="M2118"/>
      <c r="N2118"/>
      <c r="O2118"/>
      <c r="P2118"/>
    </row>
    <row r="2119" spans="1:16" s="44" customFormat="1" ht="12.75">
      <c r="A2119"/>
      <c r="B2119"/>
      <c r="C2119"/>
      <c r="D2119"/>
      <c r="E2119"/>
      <c r="F2119"/>
      <c r="G2119"/>
      <c r="H2119"/>
      <c r="I2119"/>
      <c r="J2119"/>
      <c r="K2119"/>
      <c r="L2119"/>
      <c r="M2119"/>
      <c r="N2119"/>
      <c r="O2119"/>
      <c r="P2119"/>
    </row>
    <row r="2120" spans="1:16" s="44" customFormat="1" ht="12.75">
      <c r="A2120"/>
      <c r="B2120"/>
      <c r="C2120"/>
      <c r="D2120"/>
      <c r="E2120"/>
      <c r="F2120"/>
      <c r="G2120"/>
      <c r="H2120"/>
      <c r="I2120"/>
      <c r="J2120"/>
      <c r="K2120"/>
      <c r="L2120"/>
      <c r="M2120"/>
      <c r="N2120"/>
      <c r="O2120"/>
      <c r="P2120"/>
    </row>
  </sheetData>
  <mergeCells count="26">
    <mergeCell ref="I5:I6"/>
    <mergeCell ref="G3:G6"/>
    <mergeCell ref="A3:A6"/>
    <mergeCell ref="F3:F6"/>
    <mergeCell ref="H4:H6"/>
    <mergeCell ref="I4:O4"/>
    <mergeCell ref="H3:S3"/>
    <mergeCell ref="R5:R6"/>
    <mergeCell ref="S5:S6"/>
    <mergeCell ref="R4:S4"/>
    <mergeCell ref="K679:N679"/>
    <mergeCell ref="N674:O674"/>
    <mergeCell ref="K5:K6"/>
    <mergeCell ref="O5:O6"/>
    <mergeCell ref="L5:L6"/>
    <mergeCell ref="M5:M6"/>
    <mergeCell ref="L1:R1"/>
    <mergeCell ref="B2:K2"/>
    <mergeCell ref="N2:V2"/>
    <mergeCell ref="B3:B6"/>
    <mergeCell ref="C3:C6"/>
    <mergeCell ref="P4:P6"/>
    <mergeCell ref="D3:D6"/>
    <mergeCell ref="E3:E6"/>
    <mergeCell ref="N5:N6"/>
    <mergeCell ref="J5:J6"/>
  </mergeCells>
  <printOptions/>
  <pageMargins left="0" right="0" top="0.5511811023622047" bottom="0.3937007874015748" header="0.15748031496062992" footer="0.15748031496062992"/>
  <pageSetup horizontalDpi="600" verticalDpi="600" orientation="landscape" paperSize="9" scale="83" r:id="rId1"/>
  <headerFooter alignWithMargins="0">
    <oddFooter>&amp;CStrona &amp;P</oddFooter>
  </headerFooter>
  <rowBreaks count="31" manualBreakCount="31">
    <brk id="22" max="18" man="1"/>
    <brk id="48" max="18" man="1"/>
    <brk id="70" max="18" man="1"/>
    <brk id="95" max="18" man="1"/>
    <brk id="116" max="18" man="1"/>
    <brk id="136" max="18" man="1"/>
    <brk id="152" max="18" man="1"/>
    <brk id="168" max="18" man="1"/>
    <brk id="189" max="18" man="1"/>
    <brk id="208" max="18" man="1"/>
    <brk id="231" max="18" man="1"/>
    <brk id="250" max="18" man="1"/>
    <brk id="273" max="18" man="1"/>
    <brk id="299" max="18" man="1"/>
    <brk id="322" max="18" man="1"/>
    <brk id="339" max="18" man="1"/>
    <brk id="362" max="18" man="1"/>
    <brk id="386" max="18" man="1"/>
    <brk id="401" max="18" man="1"/>
    <brk id="421" max="18" man="1"/>
    <brk id="443" max="18" man="1"/>
    <brk id="465" max="18" man="1"/>
    <brk id="483" max="18" man="1"/>
    <brk id="502" max="18" man="1"/>
    <brk id="528" max="18" man="1"/>
    <brk id="555" max="18" man="1"/>
    <brk id="579" max="18" man="1"/>
    <brk id="603" max="18" man="1"/>
    <brk id="629" max="18" man="1"/>
    <brk id="653" max="18" man="1"/>
    <brk id="662" max="18" man="1"/>
  </rowBreaks>
  <colBreaks count="2" manualBreakCount="2">
    <brk id="19" max="591" man="1"/>
    <brk id="6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O42"/>
  <sheetViews>
    <sheetView workbookViewId="0" topLeftCell="E8">
      <selection activeCell="A38" sqref="A38:K40"/>
    </sheetView>
  </sheetViews>
  <sheetFormatPr defaultColWidth="9.00390625" defaultRowHeight="12.75"/>
  <cols>
    <col min="1" max="1" width="3.875" style="0" customWidth="1"/>
    <col min="2" max="2" width="4.625" style="0" customWidth="1"/>
    <col min="3" max="3" width="6.875" style="0" customWidth="1"/>
    <col min="4" max="4" width="4.875" style="0" customWidth="1"/>
    <col min="5" max="5" width="37.125" style="0" customWidth="1"/>
    <col min="6" max="7" width="11.75390625" style="0" customWidth="1"/>
    <col min="8" max="8" width="10.375" style="0" customWidth="1"/>
    <col min="9" max="9" width="10.875" style="0" customWidth="1"/>
    <col min="10" max="10" width="10.75390625" style="0" customWidth="1"/>
    <col min="11" max="11" width="2.875" style="0" customWidth="1"/>
    <col min="12" max="12" width="10.875" style="0" customWidth="1"/>
    <col min="13" max="13" width="11.375" style="0" customWidth="1"/>
    <col min="14" max="14" width="15.75390625" style="0" customWidth="1"/>
  </cols>
  <sheetData>
    <row r="1" ht="6" customHeight="1"/>
    <row r="2" spans="6:14" ht="12.75" customHeight="1">
      <c r="F2" s="10"/>
      <c r="G2" s="10"/>
      <c r="J2" s="752" t="s">
        <v>470</v>
      </c>
      <c r="K2" s="752"/>
      <c r="L2" s="752"/>
      <c r="M2" s="752"/>
      <c r="N2" s="752"/>
    </row>
    <row r="3" spans="1:14" ht="27.75" customHeight="1">
      <c r="A3" s="753" t="s">
        <v>553</v>
      </c>
      <c r="B3" s="753"/>
      <c r="C3" s="753"/>
      <c r="D3" s="753"/>
      <c r="E3" s="753"/>
      <c r="F3" s="753"/>
      <c r="G3" s="753"/>
      <c r="H3" s="753"/>
      <c r="I3" s="753"/>
      <c r="J3" s="753"/>
      <c r="K3" s="753"/>
      <c r="L3" s="753"/>
      <c r="M3" s="753"/>
      <c r="N3" s="753"/>
    </row>
    <row r="4" spans="1:14" ht="15" customHeight="1">
      <c r="A4" s="798" t="s">
        <v>98</v>
      </c>
      <c r="B4" s="809" t="s">
        <v>66</v>
      </c>
      <c r="C4" s="809" t="s">
        <v>67</v>
      </c>
      <c r="D4" s="809" t="s">
        <v>435</v>
      </c>
      <c r="E4" s="798" t="s">
        <v>203</v>
      </c>
      <c r="F4" s="798" t="s">
        <v>908</v>
      </c>
      <c r="G4" s="798" t="s">
        <v>550</v>
      </c>
      <c r="H4" s="803" t="s">
        <v>552</v>
      </c>
      <c r="I4" s="804"/>
      <c r="J4" s="804"/>
      <c r="K4" s="804"/>
      <c r="L4" s="804"/>
      <c r="M4" s="805"/>
      <c r="N4" s="798" t="s">
        <v>909</v>
      </c>
    </row>
    <row r="5" spans="1:14" ht="17.25" customHeight="1">
      <c r="A5" s="799"/>
      <c r="B5" s="810"/>
      <c r="C5" s="810"/>
      <c r="D5" s="810"/>
      <c r="E5" s="799"/>
      <c r="F5" s="799"/>
      <c r="G5" s="799"/>
      <c r="H5" s="798" t="s">
        <v>551</v>
      </c>
      <c r="I5" s="803" t="s">
        <v>912</v>
      </c>
      <c r="J5" s="804"/>
      <c r="K5" s="804"/>
      <c r="L5" s="804"/>
      <c r="M5" s="805"/>
      <c r="N5" s="799"/>
    </row>
    <row r="6" spans="1:14" ht="53.25" customHeight="1">
      <c r="A6" s="800"/>
      <c r="B6" s="811"/>
      <c r="C6" s="811"/>
      <c r="D6" s="811"/>
      <c r="E6" s="800"/>
      <c r="F6" s="800"/>
      <c r="G6" s="800"/>
      <c r="H6" s="800"/>
      <c r="I6" s="72" t="s">
        <v>911</v>
      </c>
      <c r="J6" s="72" t="s">
        <v>910</v>
      </c>
      <c r="K6" s="801" t="s">
        <v>357</v>
      </c>
      <c r="L6" s="802"/>
      <c r="M6" s="72" t="s">
        <v>913</v>
      </c>
      <c r="N6" s="800"/>
    </row>
    <row r="7" spans="1:14" ht="11.25" customHeight="1">
      <c r="A7" s="4">
        <v>1</v>
      </c>
      <c r="B7" s="28">
        <v>2</v>
      </c>
      <c r="C7" s="28">
        <v>3</v>
      </c>
      <c r="D7" s="28">
        <v>4</v>
      </c>
      <c r="E7" s="28">
        <v>5</v>
      </c>
      <c r="F7" s="28">
        <v>6</v>
      </c>
      <c r="G7" s="28">
        <v>7</v>
      </c>
      <c r="H7" s="28">
        <v>8</v>
      </c>
      <c r="I7" s="28">
        <v>9</v>
      </c>
      <c r="J7" s="541">
        <v>10</v>
      </c>
      <c r="K7" s="542"/>
      <c r="L7" s="28">
        <v>11</v>
      </c>
      <c r="M7" s="28">
        <v>12</v>
      </c>
      <c r="N7" s="28">
        <v>13</v>
      </c>
    </row>
    <row r="8" spans="1:14" ht="12.75" customHeight="1">
      <c r="A8" s="818" t="s">
        <v>104</v>
      </c>
      <c r="B8" s="758">
        <v>600</v>
      </c>
      <c r="C8" s="758">
        <v>60014</v>
      </c>
      <c r="D8" s="474">
        <v>6050</v>
      </c>
      <c r="E8" s="749" t="s">
        <v>1041</v>
      </c>
      <c r="F8" s="479"/>
      <c r="G8" s="479"/>
      <c r="H8" s="465"/>
      <c r="I8" s="482"/>
      <c r="J8" s="482"/>
      <c r="K8" s="75" t="s">
        <v>80</v>
      </c>
      <c r="L8" s="231"/>
      <c r="M8" s="482"/>
      <c r="N8" s="756" t="s">
        <v>202</v>
      </c>
    </row>
    <row r="9" spans="1:14" ht="12.75" customHeight="1">
      <c r="A9" s="819"/>
      <c r="B9" s="747"/>
      <c r="C9" s="747"/>
      <c r="D9" s="475">
        <v>6057</v>
      </c>
      <c r="E9" s="750"/>
      <c r="F9" s="480">
        <v>6061656</v>
      </c>
      <c r="G9" s="539">
        <v>2739478</v>
      </c>
      <c r="H9" s="358">
        <f>I8+I9+I10+J8+J9+J10+L8+L9+L10+M8+M9+M10</f>
        <v>6886.89</v>
      </c>
      <c r="I9" s="483">
        <v>6886.89</v>
      </c>
      <c r="J9" s="483"/>
      <c r="K9" s="75" t="s">
        <v>81</v>
      </c>
      <c r="L9" s="231"/>
      <c r="M9" s="483">
        <v>0</v>
      </c>
      <c r="N9" s="756"/>
    </row>
    <row r="10" spans="1:14" ht="12.75" customHeight="1">
      <c r="A10" s="820"/>
      <c r="B10" s="748"/>
      <c r="C10" s="748"/>
      <c r="D10" s="476">
        <v>6059</v>
      </c>
      <c r="E10" s="751"/>
      <c r="F10" s="481"/>
      <c r="G10" s="481"/>
      <c r="H10" s="456"/>
      <c r="I10" s="484"/>
      <c r="J10" s="484"/>
      <c r="K10" s="75" t="s">
        <v>82</v>
      </c>
      <c r="L10" s="231"/>
      <c r="M10" s="484"/>
      <c r="N10" s="756"/>
    </row>
    <row r="11" spans="1:14" ht="12.75" customHeight="1">
      <c r="A11" s="818" t="s">
        <v>105</v>
      </c>
      <c r="B11" s="360"/>
      <c r="C11" s="360"/>
      <c r="D11" s="360">
        <v>6050</v>
      </c>
      <c r="E11" s="749" t="s">
        <v>1042</v>
      </c>
      <c r="F11" s="359"/>
      <c r="G11" s="359"/>
      <c r="H11" s="358"/>
      <c r="I11" s="508"/>
      <c r="J11" s="358"/>
      <c r="K11" s="75" t="s">
        <v>80</v>
      </c>
      <c r="L11" s="231"/>
      <c r="M11" s="358"/>
      <c r="N11" s="756"/>
    </row>
    <row r="12" spans="1:14" ht="12.75" customHeight="1">
      <c r="A12" s="819"/>
      <c r="B12" s="360">
        <v>600</v>
      </c>
      <c r="C12" s="360">
        <v>60014</v>
      </c>
      <c r="D12" s="360">
        <v>6057</v>
      </c>
      <c r="E12" s="750"/>
      <c r="F12" s="359">
        <v>3370804</v>
      </c>
      <c r="G12" s="540">
        <v>3018224</v>
      </c>
      <c r="H12" s="358">
        <f>I11+I12+I13+J11+J12+J13+L11+L12+M11+M12++M13</f>
        <v>785.56</v>
      </c>
      <c r="I12" s="508">
        <v>785.56</v>
      </c>
      <c r="J12" s="358"/>
      <c r="K12" s="75" t="s">
        <v>81</v>
      </c>
      <c r="L12" s="231"/>
      <c r="M12" s="358"/>
      <c r="N12" s="756"/>
    </row>
    <row r="13" spans="1:14" ht="12" customHeight="1">
      <c r="A13" s="820"/>
      <c r="B13" s="360"/>
      <c r="C13" s="360"/>
      <c r="D13" s="360">
        <v>6059</v>
      </c>
      <c r="E13" s="751"/>
      <c r="F13" s="359"/>
      <c r="G13" s="359"/>
      <c r="H13" s="358"/>
      <c r="I13" s="358"/>
      <c r="J13" s="358"/>
      <c r="K13" s="75" t="s">
        <v>82</v>
      </c>
      <c r="L13" s="231"/>
      <c r="M13" s="358"/>
      <c r="N13" s="756"/>
    </row>
    <row r="14" spans="1:14" ht="11.25" customHeight="1">
      <c r="A14" s="818" t="s">
        <v>107</v>
      </c>
      <c r="B14" s="758">
        <v>600</v>
      </c>
      <c r="C14" s="758">
        <v>60014</v>
      </c>
      <c r="D14" s="474">
        <v>6050</v>
      </c>
      <c r="E14" s="749" t="s">
        <v>1040</v>
      </c>
      <c r="F14" s="479"/>
      <c r="G14" s="479"/>
      <c r="H14" s="465"/>
      <c r="I14" s="482"/>
      <c r="J14" s="482"/>
      <c r="K14" s="75" t="s">
        <v>80</v>
      </c>
      <c r="L14" s="231"/>
      <c r="M14" s="482"/>
      <c r="N14" s="756"/>
    </row>
    <row r="15" spans="1:14" ht="12" customHeight="1">
      <c r="A15" s="819"/>
      <c r="B15" s="747"/>
      <c r="C15" s="747"/>
      <c r="D15" s="475">
        <v>6057</v>
      </c>
      <c r="E15" s="750"/>
      <c r="F15" s="480">
        <v>1521500</v>
      </c>
      <c r="G15" s="539">
        <v>1360282</v>
      </c>
      <c r="H15" s="358">
        <f>I14+I15+I16+J14+J15+J16+L14+L15+L16+M14+M16</f>
        <v>332.94</v>
      </c>
      <c r="I15" s="483">
        <v>332.94</v>
      </c>
      <c r="J15" s="483"/>
      <c r="K15" s="75" t="s">
        <v>81</v>
      </c>
      <c r="L15" s="231"/>
      <c r="M15" s="483"/>
      <c r="N15" s="756"/>
    </row>
    <row r="16" spans="1:14" ht="10.5" customHeight="1">
      <c r="A16" s="820"/>
      <c r="B16" s="748"/>
      <c r="C16" s="748"/>
      <c r="D16" s="476">
        <v>6059</v>
      </c>
      <c r="E16" s="751"/>
      <c r="F16" s="481"/>
      <c r="G16" s="481"/>
      <c r="H16" s="456"/>
      <c r="I16" s="484"/>
      <c r="J16" s="484"/>
      <c r="K16" s="75" t="s">
        <v>82</v>
      </c>
      <c r="L16" s="231"/>
      <c r="M16" s="484"/>
      <c r="N16" s="756"/>
    </row>
    <row r="17" spans="1:14" ht="16.5" customHeight="1">
      <c r="A17" s="818" t="s">
        <v>109</v>
      </c>
      <c r="B17" s="758">
        <v>801</v>
      </c>
      <c r="C17" s="758">
        <v>80130</v>
      </c>
      <c r="D17" s="360">
        <v>6050</v>
      </c>
      <c r="E17" s="749" t="s">
        <v>510</v>
      </c>
      <c r="F17" s="359"/>
      <c r="G17" s="359"/>
      <c r="H17" s="358"/>
      <c r="I17" s="358"/>
      <c r="J17" s="358"/>
      <c r="K17" s="75"/>
      <c r="L17" s="231"/>
      <c r="M17" s="358"/>
      <c r="N17" s="755" t="s">
        <v>605</v>
      </c>
    </row>
    <row r="18" spans="1:14" ht="15.75" customHeight="1">
      <c r="A18" s="819"/>
      <c r="B18" s="747"/>
      <c r="C18" s="747"/>
      <c r="D18" s="360">
        <v>6057</v>
      </c>
      <c r="E18" s="750"/>
      <c r="F18" s="359">
        <v>1970432</v>
      </c>
      <c r="G18" s="540">
        <v>520620</v>
      </c>
      <c r="H18" s="358">
        <f>I18+J18+L18+M18</f>
        <v>0</v>
      </c>
      <c r="I18" s="358">
        <v>0</v>
      </c>
      <c r="J18" s="358"/>
      <c r="K18" s="75"/>
      <c r="L18" s="231">
        <v>0</v>
      </c>
      <c r="M18" s="358">
        <v>0</v>
      </c>
      <c r="N18" s="756"/>
    </row>
    <row r="19" spans="1:14" ht="16.5" customHeight="1">
      <c r="A19" s="820"/>
      <c r="B19" s="748"/>
      <c r="C19" s="748"/>
      <c r="D19" s="360">
        <v>6059</v>
      </c>
      <c r="E19" s="751"/>
      <c r="F19" s="359"/>
      <c r="G19" s="359"/>
      <c r="H19" s="358"/>
      <c r="I19" s="358"/>
      <c r="J19" s="358"/>
      <c r="K19" s="75"/>
      <c r="L19" s="231"/>
      <c r="M19" s="358"/>
      <c r="N19" s="757"/>
    </row>
    <row r="20" spans="1:14" ht="12" customHeight="1">
      <c r="A20" s="818" t="s">
        <v>111</v>
      </c>
      <c r="B20" s="758">
        <v>801</v>
      </c>
      <c r="C20" s="457"/>
      <c r="D20" s="457">
        <v>6050</v>
      </c>
      <c r="E20" s="749" t="s">
        <v>1044</v>
      </c>
      <c r="F20" s="463"/>
      <c r="G20" s="463"/>
      <c r="H20" s="465"/>
      <c r="I20" s="465"/>
      <c r="J20" s="465"/>
      <c r="K20" s="75" t="s">
        <v>80</v>
      </c>
      <c r="L20" s="231"/>
      <c r="M20" s="465"/>
      <c r="N20" s="806" t="s">
        <v>440</v>
      </c>
    </row>
    <row r="21" spans="1:14" ht="12" customHeight="1">
      <c r="A21" s="819"/>
      <c r="B21" s="747"/>
      <c r="C21" s="360">
        <v>80195</v>
      </c>
      <c r="D21" s="360">
        <v>6057</v>
      </c>
      <c r="E21" s="750"/>
      <c r="F21" s="359">
        <v>3370457</v>
      </c>
      <c r="G21" s="540">
        <v>3315060</v>
      </c>
      <c r="H21" s="358">
        <f>I20+I21+I22+J20+J21+J22+L20+L21+L22+M20+M21+M22</f>
        <v>777176.34</v>
      </c>
      <c r="I21" s="358">
        <v>777176.34</v>
      </c>
      <c r="J21" s="358"/>
      <c r="K21" s="75" t="s">
        <v>81</v>
      </c>
      <c r="L21" s="477"/>
      <c r="M21" s="358"/>
      <c r="N21" s="807"/>
    </row>
    <row r="22" spans="1:14" ht="12" customHeight="1">
      <c r="A22" s="820"/>
      <c r="B22" s="748"/>
      <c r="C22" s="468"/>
      <c r="D22" s="468">
        <v>6059</v>
      </c>
      <c r="E22" s="751"/>
      <c r="F22" s="464"/>
      <c r="G22" s="464"/>
      <c r="H22" s="456"/>
      <c r="I22" s="456"/>
      <c r="J22" s="456"/>
      <c r="K22" s="75" t="s">
        <v>82</v>
      </c>
      <c r="L22" s="478"/>
      <c r="M22" s="456"/>
      <c r="N22" s="807"/>
    </row>
    <row r="23" spans="1:14" ht="12" customHeight="1">
      <c r="A23" s="818" t="s">
        <v>122</v>
      </c>
      <c r="B23" s="758">
        <v>851</v>
      </c>
      <c r="C23" s="457"/>
      <c r="D23" s="457">
        <v>6050</v>
      </c>
      <c r="E23" s="749" t="s">
        <v>1</v>
      </c>
      <c r="F23" s="463"/>
      <c r="G23" s="463"/>
      <c r="H23" s="465"/>
      <c r="I23" s="465"/>
      <c r="J23" s="465"/>
      <c r="K23" s="75" t="s">
        <v>80</v>
      </c>
      <c r="L23" s="231"/>
      <c r="M23" s="465"/>
      <c r="N23" s="807"/>
    </row>
    <row r="24" spans="1:14" ht="12" customHeight="1">
      <c r="A24" s="819"/>
      <c r="B24" s="747"/>
      <c r="C24" s="360">
        <v>85111</v>
      </c>
      <c r="D24" s="360">
        <v>6058</v>
      </c>
      <c r="E24" s="750"/>
      <c r="F24" s="359">
        <v>1592959</v>
      </c>
      <c r="G24" s="540">
        <v>358995</v>
      </c>
      <c r="H24" s="358">
        <f>I23+I24+I25+J23+J25+J24+L23+L24:L25+L25+M23+M24+M25</f>
        <v>358994.63999999996</v>
      </c>
      <c r="I24" s="358">
        <v>71798.92</v>
      </c>
      <c r="J24" s="358"/>
      <c r="K24" s="75" t="s">
        <v>81</v>
      </c>
      <c r="L24" s="477"/>
      <c r="M24" s="358">
        <v>287195.72</v>
      </c>
      <c r="N24" s="807"/>
    </row>
    <row r="25" spans="1:14" ht="12" customHeight="1">
      <c r="A25" s="820"/>
      <c r="B25" s="748"/>
      <c r="C25" s="468"/>
      <c r="D25" s="468">
        <v>6059</v>
      </c>
      <c r="E25" s="751"/>
      <c r="F25" s="464"/>
      <c r="G25" s="464"/>
      <c r="H25" s="456"/>
      <c r="I25" s="456"/>
      <c r="J25" s="456"/>
      <c r="K25" s="75" t="s">
        <v>82</v>
      </c>
      <c r="L25" s="478"/>
      <c r="M25" s="456"/>
      <c r="N25" s="807"/>
    </row>
    <row r="26" spans="1:14" ht="12" customHeight="1">
      <c r="A26" s="818" t="s">
        <v>123</v>
      </c>
      <c r="B26" s="457"/>
      <c r="C26" s="457"/>
      <c r="D26" s="758">
        <v>6050</v>
      </c>
      <c r="E26" s="749" t="s">
        <v>511</v>
      </c>
      <c r="F26" s="463"/>
      <c r="G26" s="463"/>
      <c r="H26" s="465"/>
      <c r="I26" s="507"/>
      <c r="J26" s="465"/>
      <c r="K26" s="75" t="s">
        <v>80</v>
      </c>
      <c r="L26" s="231"/>
      <c r="M26" s="465"/>
      <c r="N26" s="807"/>
    </row>
    <row r="27" spans="1:14" ht="12" customHeight="1">
      <c r="A27" s="819"/>
      <c r="B27" s="360">
        <v>851</v>
      </c>
      <c r="C27" s="360">
        <v>85195</v>
      </c>
      <c r="D27" s="747"/>
      <c r="E27" s="750"/>
      <c r="F27" s="359">
        <v>1515492</v>
      </c>
      <c r="G27" s="359">
        <v>1002375</v>
      </c>
      <c r="H27" s="358">
        <f>I26+I27+I28+J26+J27+J28+L26+L27+L28+M26+M27+M28</f>
        <v>0</v>
      </c>
      <c r="I27" s="358"/>
      <c r="J27" s="358"/>
      <c r="K27" s="75" t="s">
        <v>81</v>
      </c>
      <c r="L27" s="477"/>
      <c r="M27" s="358"/>
      <c r="N27" s="807"/>
    </row>
    <row r="28" spans="1:14" ht="12" customHeight="1">
      <c r="A28" s="820"/>
      <c r="B28" s="468"/>
      <c r="C28" s="468"/>
      <c r="D28" s="748"/>
      <c r="E28" s="751"/>
      <c r="F28" s="464"/>
      <c r="G28" s="464"/>
      <c r="H28" s="456"/>
      <c r="I28" s="456"/>
      <c r="J28" s="456"/>
      <c r="K28" s="75" t="s">
        <v>82</v>
      </c>
      <c r="L28" s="478"/>
      <c r="M28" s="456"/>
      <c r="N28" s="807"/>
    </row>
    <row r="29" spans="1:14" ht="10.5" customHeight="1">
      <c r="A29" s="819" t="s">
        <v>114</v>
      </c>
      <c r="B29" s="360"/>
      <c r="C29" s="360"/>
      <c r="D29" s="758">
        <v>6050</v>
      </c>
      <c r="E29" s="750" t="s">
        <v>1043</v>
      </c>
      <c r="F29" s="359"/>
      <c r="G29" s="359"/>
      <c r="H29" s="358"/>
      <c r="I29" s="358"/>
      <c r="J29" s="482"/>
      <c r="K29" s="75" t="s">
        <v>80</v>
      </c>
      <c r="L29" s="477"/>
      <c r="M29" s="358"/>
      <c r="N29" s="807"/>
    </row>
    <row r="30" spans="1:14" ht="11.25" customHeight="1">
      <c r="A30" s="819"/>
      <c r="B30" s="360">
        <v>851</v>
      </c>
      <c r="C30" s="360">
        <v>85195</v>
      </c>
      <c r="D30" s="747"/>
      <c r="E30" s="750"/>
      <c r="F30" s="359">
        <v>2731483</v>
      </c>
      <c r="G30" s="359">
        <v>1353887</v>
      </c>
      <c r="H30" s="358">
        <f>I29+I30+I31+J29+J30+J31+L29+L30+L31+M29+M30+M31</f>
        <v>527096.18</v>
      </c>
      <c r="I30" s="358">
        <v>527096.18</v>
      </c>
      <c r="J30" s="483"/>
      <c r="K30" s="75" t="s">
        <v>81</v>
      </c>
      <c r="L30" s="231"/>
      <c r="M30" s="358"/>
      <c r="N30" s="807"/>
    </row>
    <row r="31" spans="1:14" ht="10.5" customHeight="1">
      <c r="A31" s="820"/>
      <c r="B31" s="360"/>
      <c r="C31" s="360"/>
      <c r="D31" s="748"/>
      <c r="E31" s="751"/>
      <c r="F31" s="359"/>
      <c r="G31" s="359"/>
      <c r="H31" s="358"/>
      <c r="I31" s="358"/>
      <c r="J31" s="484"/>
      <c r="K31" s="75" t="s">
        <v>82</v>
      </c>
      <c r="L31" s="231"/>
      <c r="M31" s="358"/>
      <c r="N31" s="808"/>
    </row>
    <row r="32" spans="1:15" ht="12" customHeight="1">
      <c r="A32" s="818" t="s">
        <v>251</v>
      </c>
      <c r="B32" s="758">
        <v>853</v>
      </c>
      <c r="C32" s="758">
        <v>85333</v>
      </c>
      <c r="D32" s="755">
        <v>6050</v>
      </c>
      <c r="E32" s="749" t="s">
        <v>2</v>
      </c>
      <c r="F32" s="479"/>
      <c r="G32" s="479"/>
      <c r="H32" s="465"/>
      <c r="I32" s="507"/>
      <c r="J32" s="482"/>
      <c r="K32" s="75" t="s">
        <v>80</v>
      </c>
      <c r="L32" s="440"/>
      <c r="M32" s="482"/>
      <c r="N32" s="806" t="s">
        <v>964</v>
      </c>
      <c r="O32" s="27"/>
    </row>
    <row r="33" spans="1:15" ht="13.5" customHeight="1">
      <c r="A33" s="819"/>
      <c r="B33" s="747"/>
      <c r="C33" s="747"/>
      <c r="D33" s="756"/>
      <c r="E33" s="750"/>
      <c r="F33" s="480">
        <v>85282</v>
      </c>
      <c r="G33" s="480">
        <v>11750</v>
      </c>
      <c r="H33" s="358">
        <f>I32+I33+I34+J32+J33+J34+L32+L33+L34+M32+M33+M34</f>
        <v>11750</v>
      </c>
      <c r="I33" s="483">
        <v>11750</v>
      </c>
      <c r="J33" s="483"/>
      <c r="K33" s="75" t="s">
        <v>81</v>
      </c>
      <c r="L33" s="440"/>
      <c r="M33" s="483"/>
      <c r="N33" s="807"/>
      <c r="O33" s="27"/>
    </row>
    <row r="34" spans="1:15" ht="12" customHeight="1">
      <c r="A34" s="820"/>
      <c r="B34" s="748"/>
      <c r="C34" s="748"/>
      <c r="D34" s="757"/>
      <c r="E34" s="751"/>
      <c r="F34" s="481"/>
      <c r="G34" s="481"/>
      <c r="H34" s="456"/>
      <c r="I34" s="484"/>
      <c r="J34" s="484"/>
      <c r="K34" s="75" t="s">
        <v>82</v>
      </c>
      <c r="L34" s="232"/>
      <c r="M34" s="484"/>
      <c r="N34" s="808"/>
      <c r="O34" s="27"/>
    </row>
    <row r="35" spans="1:14" ht="26.25" customHeight="1">
      <c r="A35" s="803" t="s">
        <v>250</v>
      </c>
      <c r="B35" s="804"/>
      <c r="C35" s="804"/>
      <c r="D35" s="804"/>
      <c r="E35" s="805"/>
      <c r="F35" s="73">
        <f>SUM(F8:F34)</f>
        <v>22220065</v>
      </c>
      <c r="G35" s="73">
        <f>SUM(G8:G34)</f>
        <v>13680671</v>
      </c>
      <c r="H35" s="719">
        <f>SUM(H8:H34)</f>
        <v>1683022.5499999998</v>
      </c>
      <c r="I35" s="719">
        <f>SUM(I8:I34)</f>
        <v>1395826.83</v>
      </c>
      <c r="J35" s="397">
        <f>SUM(J8:J34)</f>
        <v>0</v>
      </c>
      <c r="K35" s="813">
        <f>SUM(L8:L34)</f>
        <v>0</v>
      </c>
      <c r="L35" s="814"/>
      <c r="M35" s="397">
        <f>SUM(M8:M34)</f>
        <v>287195.72</v>
      </c>
      <c r="N35" s="73" t="s">
        <v>20</v>
      </c>
    </row>
    <row r="36" spans="1:13" ht="12" customHeight="1">
      <c r="A36" s="816" t="s">
        <v>914</v>
      </c>
      <c r="B36" s="816"/>
      <c r="C36" s="816"/>
      <c r="D36" s="816"/>
      <c r="E36" s="816"/>
      <c r="F36" s="816"/>
      <c r="G36" s="816"/>
      <c r="H36" s="816"/>
      <c r="I36" s="29"/>
      <c r="J36" s="29"/>
      <c r="K36" s="29"/>
      <c r="L36" s="812" t="s">
        <v>669</v>
      </c>
      <c r="M36" s="812"/>
    </row>
    <row r="37" spans="1:11" ht="12" customHeight="1">
      <c r="A37" s="817" t="s">
        <v>915</v>
      </c>
      <c r="B37" s="817"/>
      <c r="C37" s="817"/>
      <c r="D37" s="817"/>
      <c r="E37" s="817"/>
      <c r="F37" s="817"/>
      <c r="G37" s="817"/>
      <c r="H37" s="817"/>
      <c r="I37" s="29"/>
      <c r="J37" s="51"/>
      <c r="K37" s="51"/>
    </row>
    <row r="38" spans="1:13" ht="12.75" customHeight="1" hidden="1">
      <c r="A38" s="815" t="s">
        <v>916</v>
      </c>
      <c r="B38" s="815"/>
      <c r="C38" s="815"/>
      <c r="D38" s="815"/>
      <c r="E38" s="815"/>
      <c r="F38" s="815"/>
      <c r="G38" s="815"/>
      <c r="H38" s="815"/>
      <c r="I38" s="815"/>
      <c r="J38" s="815"/>
      <c r="K38" s="815"/>
      <c r="L38" s="812"/>
      <c r="M38" s="812"/>
    </row>
    <row r="39" spans="1:13" ht="9.75" customHeight="1" hidden="1">
      <c r="A39" s="815"/>
      <c r="B39" s="815"/>
      <c r="C39" s="815"/>
      <c r="D39" s="815"/>
      <c r="E39" s="815"/>
      <c r="F39" s="815"/>
      <c r="G39" s="815"/>
      <c r="H39" s="815"/>
      <c r="I39" s="815"/>
      <c r="J39" s="815"/>
      <c r="K39" s="815"/>
      <c r="L39" s="29"/>
      <c r="M39" s="29"/>
    </row>
    <row r="40" spans="1:13" ht="10.5" customHeight="1">
      <c r="A40" s="815"/>
      <c r="B40" s="815"/>
      <c r="C40" s="815"/>
      <c r="D40" s="815"/>
      <c r="E40" s="815"/>
      <c r="F40" s="815"/>
      <c r="G40" s="815"/>
      <c r="H40" s="815"/>
      <c r="I40" s="815"/>
      <c r="J40" s="815"/>
      <c r="K40" s="815"/>
      <c r="L40" s="812" t="s">
        <v>670</v>
      </c>
      <c r="M40" s="812"/>
    </row>
    <row r="41" spans="1:11" ht="12.75" customHeight="1">
      <c r="A41" s="817" t="s">
        <v>917</v>
      </c>
      <c r="B41" s="817"/>
      <c r="C41" s="817"/>
      <c r="D41" s="817"/>
      <c r="E41" s="29"/>
      <c r="F41" s="29"/>
      <c r="G41" s="29"/>
      <c r="H41" s="29"/>
      <c r="I41" s="29"/>
      <c r="J41" s="29"/>
      <c r="K41" s="29"/>
    </row>
    <row r="42" spans="2:13" ht="12.75"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</row>
    <row r="43" ht="12" customHeight="1"/>
    <row r="44" ht="12.75" hidden="1"/>
    <row r="45" ht="18" customHeight="1"/>
  </sheetData>
  <mergeCells count="58">
    <mergeCell ref="E11:E13"/>
    <mergeCell ref="A17:A19"/>
    <mergeCell ref="B17:B19"/>
    <mergeCell ref="A41:D41"/>
    <mergeCell ref="A35:E35"/>
    <mergeCell ref="E32:E34"/>
    <mergeCell ref="A32:A34"/>
    <mergeCell ref="B32:B34"/>
    <mergeCell ref="C32:C34"/>
    <mergeCell ref="B14:B16"/>
    <mergeCell ref="A8:A10"/>
    <mergeCell ref="B8:B10"/>
    <mergeCell ref="A29:A31"/>
    <mergeCell ref="C14:C16"/>
    <mergeCell ref="A26:A28"/>
    <mergeCell ref="C8:C10"/>
    <mergeCell ref="A23:A25"/>
    <mergeCell ref="A11:A13"/>
    <mergeCell ref="A14:A16"/>
    <mergeCell ref="A20:A22"/>
    <mergeCell ref="L40:M40"/>
    <mergeCell ref="L38:M38"/>
    <mergeCell ref="K35:L35"/>
    <mergeCell ref="L36:M36"/>
    <mergeCell ref="A38:K40"/>
    <mergeCell ref="A36:H36"/>
    <mergeCell ref="A37:H37"/>
    <mergeCell ref="D4:D6"/>
    <mergeCell ref="B4:B6"/>
    <mergeCell ref="C4:C6"/>
    <mergeCell ref="N32:N34"/>
    <mergeCell ref="E8:E10"/>
    <mergeCell ref="E14:E16"/>
    <mergeCell ref="E29:E31"/>
    <mergeCell ref="B20:B22"/>
    <mergeCell ref="B23:B25"/>
    <mergeCell ref="E26:E28"/>
    <mergeCell ref="I5:M5"/>
    <mergeCell ref="H5:H6"/>
    <mergeCell ref="N20:N31"/>
    <mergeCell ref="N17:N19"/>
    <mergeCell ref="J2:N2"/>
    <mergeCell ref="N8:N16"/>
    <mergeCell ref="A3:N3"/>
    <mergeCell ref="F4:F6"/>
    <mergeCell ref="E4:E6"/>
    <mergeCell ref="K6:L6"/>
    <mergeCell ref="A4:A6"/>
    <mergeCell ref="G4:G6"/>
    <mergeCell ref="H4:M4"/>
    <mergeCell ref="N4:N6"/>
    <mergeCell ref="D32:D34"/>
    <mergeCell ref="C17:C19"/>
    <mergeCell ref="E17:E19"/>
    <mergeCell ref="D26:D28"/>
    <mergeCell ref="D29:D31"/>
    <mergeCell ref="E20:E22"/>
    <mergeCell ref="E23:E25"/>
  </mergeCells>
  <printOptions/>
  <pageMargins left="0.1968503937007874" right="0" top="0.1968503937007874" bottom="0.1968503937007874" header="0.5118110236220472" footer="0.5118110236220472"/>
  <pageSetup horizontalDpi="600" verticalDpi="600" orientation="landscape" paperSize="9" scale="95" r:id="rId1"/>
  <rowBreaks count="1" manualBreakCount="1">
    <brk id="42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29"/>
  <sheetViews>
    <sheetView workbookViewId="0" topLeftCell="D7">
      <selection activeCell="H1" sqref="H1:L1"/>
    </sheetView>
  </sheetViews>
  <sheetFormatPr defaultColWidth="9.00390625" defaultRowHeight="12.75"/>
  <cols>
    <col min="1" max="1" width="4.00390625" style="0" customWidth="1"/>
    <col min="2" max="2" width="4.625" style="0" customWidth="1"/>
    <col min="3" max="3" width="7.875" style="0" customWidth="1"/>
    <col min="4" max="4" width="6.625" style="0" customWidth="1"/>
    <col min="5" max="5" width="61.00390625" style="0" customWidth="1"/>
    <col min="6" max="6" width="11.625" style="0" customWidth="1"/>
    <col min="7" max="7" width="12.375" style="0" customWidth="1"/>
    <col min="8" max="8" width="11.125" style="0" customWidth="1"/>
    <col min="9" max="9" width="10.125" style="0" customWidth="1"/>
    <col min="10" max="10" width="10.25390625" style="0" customWidth="1"/>
    <col min="11" max="11" width="10.375" style="0" customWidth="1"/>
    <col min="12" max="12" width="18.75390625" style="0" customWidth="1"/>
  </cols>
  <sheetData>
    <row r="1" spans="6:12" ht="15.75" customHeight="1">
      <c r="F1" s="10"/>
      <c r="H1" s="752" t="s">
        <v>469</v>
      </c>
      <c r="I1" s="752"/>
      <c r="J1" s="752"/>
      <c r="K1" s="752"/>
      <c r="L1" s="752"/>
    </row>
    <row r="2" spans="1:12" ht="27.75" customHeight="1" thickBot="1">
      <c r="A2" s="836" t="s">
        <v>554</v>
      </c>
      <c r="B2" s="836"/>
      <c r="C2" s="836"/>
      <c r="D2" s="836"/>
      <c r="E2" s="836"/>
      <c r="F2" s="836"/>
      <c r="G2" s="836"/>
      <c r="H2" s="836"/>
      <c r="I2" s="836"/>
      <c r="J2" s="836"/>
      <c r="K2" s="836"/>
      <c r="L2" s="836"/>
    </row>
    <row r="3" spans="1:12" ht="15" customHeight="1">
      <c r="A3" s="830" t="s">
        <v>98</v>
      </c>
      <c r="B3" s="837" t="s">
        <v>66</v>
      </c>
      <c r="C3" s="837" t="s">
        <v>67</v>
      </c>
      <c r="D3" s="825" t="s">
        <v>435</v>
      </c>
      <c r="E3" s="840" t="s">
        <v>203</v>
      </c>
      <c r="F3" s="840" t="s">
        <v>558</v>
      </c>
      <c r="G3" s="839" t="s">
        <v>94</v>
      </c>
      <c r="H3" s="839"/>
      <c r="I3" s="839"/>
      <c r="J3" s="839"/>
      <c r="K3" s="839"/>
      <c r="L3" s="833" t="s">
        <v>909</v>
      </c>
    </row>
    <row r="4" spans="1:12" ht="15" customHeight="1">
      <c r="A4" s="831"/>
      <c r="B4" s="838"/>
      <c r="C4" s="838"/>
      <c r="D4" s="826"/>
      <c r="E4" s="841"/>
      <c r="F4" s="841"/>
      <c r="G4" s="828" t="s">
        <v>559</v>
      </c>
      <c r="H4" s="822" t="s">
        <v>912</v>
      </c>
      <c r="I4" s="823"/>
      <c r="J4" s="823"/>
      <c r="K4" s="824"/>
      <c r="L4" s="834"/>
    </row>
    <row r="5" spans="1:12" ht="58.5" customHeight="1">
      <c r="A5" s="832"/>
      <c r="B5" s="838"/>
      <c r="C5" s="838"/>
      <c r="D5" s="827"/>
      <c r="E5" s="841"/>
      <c r="F5" s="841"/>
      <c r="G5" s="829"/>
      <c r="H5" s="74" t="s">
        <v>911</v>
      </c>
      <c r="I5" s="74" t="s">
        <v>910</v>
      </c>
      <c r="J5" s="374" t="s">
        <v>357</v>
      </c>
      <c r="K5" s="74" t="s">
        <v>913</v>
      </c>
      <c r="L5" s="835"/>
    </row>
    <row r="6" spans="1:12" ht="14.25" customHeight="1">
      <c r="A6" s="378">
        <v>1</v>
      </c>
      <c r="B6" s="375">
        <v>2</v>
      </c>
      <c r="C6" s="375">
        <v>3</v>
      </c>
      <c r="D6" s="375">
        <v>4</v>
      </c>
      <c r="E6" s="375">
        <v>5</v>
      </c>
      <c r="F6" s="375">
        <v>6</v>
      </c>
      <c r="G6" s="375">
        <v>7</v>
      </c>
      <c r="H6" s="375">
        <v>8</v>
      </c>
      <c r="I6" s="375">
        <v>9</v>
      </c>
      <c r="J6" s="376">
        <v>10</v>
      </c>
      <c r="K6" s="375">
        <v>11</v>
      </c>
      <c r="L6" s="379">
        <v>12</v>
      </c>
    </row>
    <row r="7" spans="1:12" ht="24.75" customHeight="1">
      <c r="A7" s="377" t="s">
        <v>104</v>
      </c>
      <c r="B7" s="377">
        <v>600</v>
      </c>
      <c r="C7" s="377">
        <v>60014</v>
      </c>
      <c r="D7" s="377">
        <v>6050</v>
      </c>
      <c r="E7" s="543" t="s">
        <v>164</v>
      </c>
      <c r="F7" s="466">
        <v>480000</v>
      </c>
      <c r="G7" s="467">
        <f aca="true" t="shared" si="0" ref="G7:G22">H7+I7+J7+K7</f>
        <v>0</v>
      </c>
      <c r="H7" s="439"/>
      <c r="I7" s="439"/>
      <c r="J7" s="242">
        <v>0</v>
      </c>
      <c r="K7" s="439"/>
      <c r="L7" s="755" t="s">
        <v>663</v>
      </c>
    </row>
    <row r="8" spans="1:12" ht="30" customHeight="1">
      <c r="A8" s="377" t="s">
        <v>105</v>
      </c>
      <c r="B8" s="377">
        <v>600</v>
      </c>
      <c r="C8" s="377">
        <v>60014</v>
      </c>
      <c r="D8" s="377">
        <v>6050</v>
      </c>
      <c r="E8" s="543" t="s">
        <v>165</v>
      </c>
      <c r="F8" s="466">
        <v>80000</v>
      </c>
      <c r="G8" s="467">
        <f t="shared" si="0"/>
        <v>0</v>
      </c>
      <c r="H8" s="439"/>
      <c r="I8" s="439"/>
      <c r="J8" s="242"/>
      <c r="K8" s="439"/>
      <c r="L8" s="756"/>
    </row>
    <row r="9" spans="1:12" ht="31.5" customHeight="1">
      <c r="A9" s="377" t="s">
        <v>107</v>
      </c>
      <c r="B9" s="377">
        <v>600</v>
      </c>
      <c r="C9" s="377">
        <v>60014</v>
      </c>
      <c r="D9" s="377">
        <v>6050</v>
      </c>
      <c r="E9" s="538" t="s">
        <v>180</v>
      </c>
      <c r="F9" s="466">
        <v>3409126</v>
      </c>
      <c r="G9" s="467">
        <f t="shared" si="0"/>
        <v>0</v>
      </c>
      <c r="H9" s="439"/>
      <c r="I9" s="439"/>
      <c r="J9" s="242"/>
      <c r="K9" s="439"/>
      <c r="L9" s="756"/>
    </row>
    <row r="10" spans="1:12" ht="28.5" customHeight="1">
      <c r="A10" s="377" t="s">
        <v>109</v>
      </c>
      <c r="B10" s="377">
        <v>600</v>
      </c>
      <c r="C10" s="377">
        <v>60014</v>
      </c>
      <c r="D10" s="377">
        <v>6050</v>
      </c>
      <c r="E10" s="543" t="s">
        <v>166</v>
      </c>
      <c r="F10" s="466">
        <v>1325800</v>
      </c>
      <c r="G10" s="467">
        <f t="shared" si="0"/>
        <v>0</v>
      </c>
      <c r="H10" s="439"/>
      <c r="I10" s="439"/>
      <c r="J10" s="242"/>
      <c r="K10" s="439"/>
      <c r="L10" s="756"/>
    </row>
    <row r="11" spans="1:12" ht="30.75" customHeight="1">
      <c r="A11" s="377" t="s">
        <v>111</v>
      </c>
      <c r="B11" s="377">
        <v>600</v>
      </c>
      <c r="C11" s="377">
        <v>60014</v>
      </c>
      <c r="D11" s="377">
        <v>6050</v>
      </c>
      <c r="E11" s="543" t="s">
        <v>168</v>
      </c>
      <c r="F11" s="466">
        <v>50000</v>
      </c>
      <c r="G11" s="467">
        <f t="shared" si="0"/>
        <v>0</v>
      </c>
      <c r="H11" s="439"/>
      <c r="I11" s="439"/>
      <c r="J11" s="242"/>
      <c r="K11" s="439"/>
      <c r="L11" s="756"/>
    </row>
    <row r="12" spans="1:12" ht="22.5" customHeight="1">
      <c r="A12" s="377" t="s">
        <v>122</v>
      </c>
      <c r="B12" s="377">
        <v>600</v>
      </c>
      <c r="C12" s="377">
        <v>60014</v>
      </c>
      <c r="D12" s="377">
        <v>6050</v>
      </c>
      <c r="E12" s="543" t="s">
        <v>169</v>
      </c>
      <c r="F12" s="466">
        <v>254000</v>
      </c>
      <c r="G12" s="467">
        <f t="shared" si="0"/>
        <v>0</v>
      </c>
      <c r="H12" s="439"/>
      <c r="I12" s="439"/>
      <c r="J12" s="242"/>
      <c r="K12" s="439"/>
      <c r="L12" s="756"/>
    </row>
    <row r="13" spans="1:12" ht="21.75" customHeight="1">
      <c r="A13" s="377" t="s">
        <v>123</v>
      </c>
      <c r="B13" s="377">
        <v>600</v>
      </c>
      <c r="C13" s="377">
        <v>60014</v>
      </c>
      <c r="D13" s="377">
        <v>6050</v>
      </c>
      <c r="E13" s="543" t="s">
        <v>170</v>
      </c>
      <c r="F13" s="466">
        <v>70000</v>
      </c>
      <c r="G13" s="467">
        <f t="shared" si="0"/>
        <v>0</v>
      </c>
      <c r="H13" s="439"/>
      <c r="I13" s="439"/>
      <c r="J13" s="242"/>
      <c r="K13" s="439"/>
      <c r="L13" s="756"/>
    </row>
    <row r="14" spans="1:12" ht="21.75" customHeight="1">
      <c r="A14" s="377" t="s">
        <v>114</v>
      </c>
      <c r="B14" s="377">
        <v>600</v>
      </c>
      <c r="C14" s="377">
        <v>60014</v>
      </c>
      <c r="D14" s="377">
        <v>6050</v>
      </c>
      <c r="E14" s="543" t="s">
        <v>176</v>
      </c>
      <c r="F14" s="466">
        <v>40000</v>
      </c>
      <c r="G14" s="467">
        <f t="shared" si="0"/>
        <v>0</v>
      </c>
      <c r="H14" s="439"/>
      <c r="I14" s="439"/>
      <c r="J14" s="242"/>
      <c r="K14" s="439"/>
      <c r="L14" s="756"/>
    </row>
    <row r="15" spans="1:12" ht="30.75" customHeight="1">
      <c r="A15" s="377" t="s">
        <v>251</v>
      </c>
      <c r="B15" s="377">
        <v>600</v>
      </c>
      <c r="C15" s="377">
        <v>60014</v>
      </c>
      <c r="D15" s="377">
        <v>6050</v>
      </c>
      <c r="E15" s="543" t="s">
        <v>177</v>
      </c>
      <c r="F15" s="466">
        <v>76956</v>
      </c>
      <c r="G15" s="467">
        <f t="shared" si="0"/>
        <v>4000</v>
      </c>
      <c r="H15" s="439">
        <v>4000</v>
      </c>
      <c r="I15" s="439"/>
      <c r="J15" s="242"/>
      <c r="K15" s="439"/>
      <c r="L15" s="756"/>
    </row>
    <row r="16" spans="1:12" ht="17.25" customHeight="1">
      <c r="A16" s="377" t="s">
        <v>201</v>
      </c>
      <c r="B16" s="377">
        <v>600</v>
      </c>
      <c r="C16" s="377">
        <v>60014</v>
      </c>
      <c r="D16" s="377">
        <v>6050</v>
      </c>
      <c r="E16" s="543" t="s">
        <v>171</v>
      </c>
      <c r="F16" s="466">
        <v>228341</v>
      </c>
      <c r="G16" s="467">
        <f t="shared" si="0"/>
        <v>0</v>
      </c>
      <c r="H16" s="439"/>
      <c r="I16" s="439"/>
      <c r="J16" s="242"/>
      <c r="K16" s="439"/>
      <c r="L16" s="756"/>
    </row>
    <row r="17" spans="1:12" ht="21.75" customHeight="1">
      <c r="A17" s="485" t="s">
        <v>414</v>
      </c>
      <c r="B17" s="377">
        <v>600</v>
      </c>
      <c r="C17" s="377">
        <v>60014</v>
      </c>
      <c r="D17" s="377">
        <v>6050</v>
      </c>
      <c r="E17" s="543" t="s">
        <v>181</v>
      </c>
      <c r="F17" s="466">
        <v>15000</v>
      </c>
      <c r="G17" s="467">
        <f t="shared" si="0"/>
        <v>0</v>
      </c>
      <c r="H17" s="439"/>
      <c r="I17" s="439"/>
      <c r="J17" s="242"/>
      <c r="K17" s="439"/>
      <c r="L17" s="756"/>
    </row>
    <row r="18" spans="1:12" ht="24.75" customHeight="1">
      <c r="A18" s="377" t="s">
        <v>178</v>
      </c>
      <c r="B18" s="377">
        <v>600</v>
      </c>
      <c r="C18" s="377">
        <v>60014</v>
      </c>
      <c r="D18" s="377">
        <v>6050</v>
      </c>
      <c r="E18" s="543" t="s">
        <v>172</v>
      </c>
      <c r="F18" s="466">
        <v>30000</v>
      </c>
      <c r="G18" s="467">
        <f t="shared" si="0"/>
        <v>0</v>
      </c>
      <c r="H18" s="439"/>
      <c r="I18" s="439"/>
      <c r="J18" s="242"/>
      <c r="K18" s="439"/>
      <c r="L18" s="756"/>
    </row>
    <row r="19" spans="1:12" ht="24.75" customHeight="1">
      <c r="A19" s="377" t="s">
        <v>275</v>
      </c>
      <c r="B19" s="377">
        <v>600</v>
      </c>
      <c r="C19" s="377">
        <v>60014</v>
      </c>
      <c r="D19" s="377">
        <v>6050</v>
      </c>
      <c r="E19" s="543" t="s">
        <v>182</v>
      </c>
      <c r="F19" s="466">
        <v>220000</v>
      </c>
      <c r="G19" s="467">
        <f t="shared" si="0"/>
        <v>0</v>
      </c>
      <c r="H19" s="439"/>
      <c r="I19" s="439"/>
      <c r="J19" s="242"/>
      <c r="K19" s="439"/>
      <c r="L19" s="756"/>
    </row>
    <row r="20" spans="1:12" ht="24.75" customHeight="1">
      <c r="A20" s="377" t="s">
        <v>277</v>
      </c>
      <c r="B20" s="377">
        <v>600</v>
      </c>
      <c r="C20" s="377">
        <v>60014</v>
      </c>
      <c r="D20" s="377">
        <v>6060</v>
      </c>
      <c r="E20" s="543" t="s">
        <v>173</v>
      </c>
      <c r="F20" s="466">
        <v>292068</v>
      </c>
      <c r="G20" s="467">
        <f t="shared" si="0"/>
        <v>292068</v>
      </c>
      <c r="H20" s="439">
        <v>222068</v>
      </c>
      <c r="I20" s="439"/>
      <c r="J20" s="242">
        <v>70000</v>
      </c>
      <c r="K20" s="439"/>
      <c r="L20" s="757"/>
    </row>
    <row r="21" spans="1:12" ht="30.75" customHeight="1">
      <c r="A21" s="485" t="s">
        <v>281</v>
      </c>
      <c r="B21" s="377">
        <v>801</v>
      </c>
      <c r="C21" s="377">
        <v>80130</v>
      </c>
      <c r="D21" s="377">
        <v>6050</v>
      </c>
      <c r="E21" s="543" t="s">
        <v>174</v>
      </c>
      <c r="F21" s="466">
        <v>203324</v>
      </c>
      <c r="G21" s="467">
        <f t="shared" si="0"/>
        <v>0</v>
      </c>
      <c r="H21" s="439">
        <v>0</v>
      </c>
      <c r="I21" s="439">
        <v>0</v>
      </c>
      <c r="J21" s="242">
        <v>0</v>
      </c>
      <c r="K21" s="439">
        <v>0</v>
      </c>
      <c r="L21" s="372" t="s">
        <v>605</v>
      </c>
    </row>
    <row r="22" spans="1:12" ht="26.25" customHeight="1" thickBot="1">
      <c r="A22" s="485" t="s">
        <v>282</v>
      </c>
      <c r="B22" s="485">
        <v>854</v>
      </c>
      <c r="C22" s="485">
        <v>85406</v>
      </c>
      <c r="D22" s="485">
        <v>6050</v>
      </c>
      <c r="E22" s="538" t="s">
        <v>175</v>
      </c>
      <c r="F22" s="463">
        <v>123751</v>
      </c>
      <c r="G22" s="467">
        <f t="shared" si="0"/>
        <v>123751</v>
      </c>
      <c r="H22" s="486">
        <v>61875.5</v>
      </c>
      <c r="I22" s="486"/>
      <c r="J22" s="487">
        <v>61875.5</v>
      </c>
      <c r="K22" s="486"/>
      <c r="L22" s="372" t="s">
        <v>179</v>
      </c>
    </row>
    <row r="23" spans="1:12" ht="26.25" customHeight="1" thickBot="1">
      <c r="A23" s="843" t="s">
        <v>250</v>
      </c>
      <c r="B23" s="844"/>
      <c r="C23" s="844"/>
      <c r="D23" s="844"/>
      <c r="E23" s="845"/>
      <c r="F23" s="488">
        <f aca="true" t="shared" si="1" ref="F23:K23">SUM(F7:F22)</f>
        <v>6898366</v>
      </c>
      <c r="G23" s="489">
        <f t="shared" si="1"/>
        <v>419819</v>
      </c>
      <c r="H23" s="489">
        <f t="shared" si="1"/>
        <v>287943.5</v>
      </c>
      <c r="I23" s="489">
        <f t="shared" si="1"/>
        <v>0</v>
      </c>
      <c r="J23" s="489">
        <f t="shared" si="1"/>
        <v>131875.5</v>
      </c>
      <c r="K23" s="489">
        <f t="shared" si="1"/>
        <v>0</v>
      </c>
      <c r="L23" s="490" t="s">
        <v>20</v>
      </c>
    </row>
    <row r="24" spans="1:13" ht="18.75" customHeight="1">
      <c r="A24" s="821" t="s">
        <v>914</v>
      </c>
      <c r="B24" s="821"/>
      <c r="C24" s="821"/>
      <c r="D24" s="821"/>
      <c r="E24" s="821"/>
      <c r="F24" s="821"/>
      <c r="G24" s="821"/>
      <c r="H24" s="29"/>
      <c r="I24" s="29"/>
      <c r="J24" s="29"/>
      <c r="K24" s="29"/>
      <c r="L24" s="29"/>
      <c r="M24" s="29"/>
    </row>
    <row r="25" spans="1:13" ht="12" customHeight="1">
      <c r="A25" s="817" t="s">
        <v>915</v>
      </c>
      <c r="B25" s="817"/>
      <c r="C25" s="817"/>
      <c r="D25" s="817"/>
      <c r="E25" s="817"/>
      <c r="F25" s="817"/>
      <c r="G25" s="817"/>
      <c r="H25" s="29"/>
      <c r="I25" s="51"/>
      <c r="J25" s="812" t="s">
        <v>669</v>
      </c>
      <c r="K25" s="812"/>
      <c r="L25" s="51"/>
      <c r="M25" s="51"/>
    </row>
    <row r="26" spans="1:13" ht="13.5" customHeight="1">
      <c r="A26" s="842" t="s">
        <v>916</v>
      </c>
      <c r="B26" s="842"/>
      <c r="C26" s="842"/>
      <c r="D26" s="842"/>
      <c r="E26" s="842"/>
      <c r="F26" s="842"/>
      <c r="G26" s="842"/>
      <c r="H26" s="361"/>
      <c r="I26" s="361"/>
      <c r="J26" s="812"/>
      <c r="K26" s="812"/>
      <c r="L26" s="48"/>
      <c r="M26" s="48"/>
    </row>
    <row r="27" spans="1:13" ht="12.75">
      <c r="A27" s="817" t="s">
        <v>917</v>
      </c>
      <c r="B27" s="817"/>
      <c r="C27" s="817"/>
      <c r="D27" s="817"/>
      <c r="E27" s="29"/>
      <c r="F27" s="29"/>
      <c r="G27" s="29"/>
      <c r="H27" s="29"/>
      <c r="I27" s="29"/>
      <c r="J27" s="812" t="s">
        <v>670</v>
      </c>
      <c r="K27" s="812"/>
      <c r="L27" s="29"/>
      <c r="M27" s="29"/>
    </row>
    <row r="28" spans="2:11" ht="12.75">
      <c r="B28" s="29"/>
      <c r="C28" s="29"/>
      <c r="D28" s="29"/>
      <c r="E28" s="29"/>
      <c r="F28" s="29"/>
      <c r="G28" s="29"/>
      <c r="H28" s="29"/>
      <c r="I28" s="29"/>
      <c r="J28" s="29"/>
      <c r="K28" s="29"/>
    </row>
    <row r="29" spans="10:11" ht="12" customHeight="1">
      <c r="J29" s="812"/>
      <c r="K29" s="812"/>
    </row>
    <row r="30" ht="12.75" hidden="1"/>
    <row r="31" ht="18" customHeight="1"/>
  </sheetData>
  <mergeCells count="22">
    <mergeCell ref="A23:E23"/>
    <mergeCell ref="J25:K25"/>
    <mergeCell ref="J27:K27"/>
    <mergeCell ref="J26:K26"/>
    <mergeCell ref="J29:K29"/>
    <mergeCell ref="A26:G26"/>
    <mergeCell ref="A27:D27"/>
    <mergeCell ref="A25:G25"/>
    <mergeCell ref="C3:C5"/>
    <mergeCell ref="G3:K3"/>
    <mergeCell ref="F3:F5"/>
    <mergeCell ref="E3:E5"/>
    <mergeCell ref="L7:L20"/>
    <mergeCell ref="H1:L1"/>
    <mergeCell ref="A24:G24"/>
    <mergeCell ref="H4:K4"/>
    <mergeCell ref="D3:D5"/>
    <mergeCell ref="G4:G5"/>
    <mergeCell ref="A3:A5"/>
    <mergeCell ref="L3:L5"/>
    <mergeCell ref="A2:L2"/>
    <mergeCell ref="B3:B5"/>
  </mergeCells>
  <printOptions/>
  <pageMargins left="0.11811023622047245" right="0" top="0" bottom="0" header="0.5118110236220472" footer="0.5118110236220472"/>
  <pageSetup horizontalDpi="600" verticalDpi="600" orientation="landscape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1"/>
  <sheetViews>
    <sheetView workbookViewId="0" topLeftCell="A4">
      <selection activeCell="G12" sqref="G12"/>
    </sheetView>
  </sheetViews>
  <sheetFormatPr defaultColWidth="9.00390625" defaultRowHeight="12.75"/>
  <cols>
    <col min="1" max="1" width="4.75390625" style="0" customWidth="1"/>
    <col min="2" max="2" width="6.25390625" style="0" customWidth="1"/>
    <col min="4" max="4" width="7.125" style="0" customWidth="1"/>
    <col min="5" max="5" width="40.75390625" style="0" customWidth="1"/>
    <col min="6" max="6" width="17.625" style="0" customWidth="1"/>
    <col min="7" max="8" width="17.75390625" style="0" customWidth="1"/>
    <col min="9" max="9" width="18.75390625" style="0" customWidth="1"/>
    <col min="10" max="10" width="5.25390625" style="0" customWidth="1"/>
    <col min="11" max="11" width="9.125" style="0" hidden="1" customWidth="1"/>
  </cols>
  <sheetData>
    <row r="1" spans="5:10" ht="65.25" customHeight="1">
      <c r="E1" s="19"/>
      <c r="F1" s="19"/>
      <c r="G1" s="19"/>
      <c r="H1" s="19"/>
      <c r="I1" s="139" t="s">
        <v>468</v>
      </c>
      <c r="J1" s="139"/>
    </row>
    <row r="3" ht="12" customHeight="1"/>
    <row r="4" spans="1:16" s="52" customFormat="1" ht="15" customHeight="1">
      <c r="A4" s="182" t="s">
        <v>95</v>
      </c>
      <c r="B4" s="846" t="s">
        <v>555</v>
      </c>
      <c r="C4" s="846"/>
      <c r="D4" s="846"/>
      <c r="E4" s="846"/>
      <c r="F4" s="846"/>
      <c r="G4" s="846"/>
      <c r="H4" s="846"/>
      <c r="I4" s="182"/>
      <c r="J4" s="182"/>
      <c r="K4" s="182"/>
      <c r="L4" s="182"/>
      <c r="M4" s="182"/>
      <c r="N4" s="182"/>
      <c r="O4" s="182"/>
      <c r="P4" s="182"/>
    </row>
    <row r="5" ht="23.25" customHeight="1" thickBot="1">
      <c r="I5" s="29"/>
    </row>
    <row r="6" spans="1:9" s="11" customFormat="1" ht="36.75" customHeight="1">
      <c r="A6" s="852" t="s">
        <v>197</v>
      </c>
      <c r="B6" s="854" t="s">
        <v>66</v>
      </c>
      <c r="C6" s="854" t="s">
        <v>67</v>
      </c>
      <c r="D6" s="854" t="s">
        <v>435</v>
      </c>
      <c r="E6" s="854" t="s">
        <v>198</v>
      </c>
      <c r="F6" s="854" t="s">
        <v>557</v>
      </c>
      <c r="G6" s="849" t="s">
        <v>556</v>
      </c>
      <c r="H6" s="850"/>
      <c r="I6" s="851"/>
    </row>
    <row r="7" spans="1:9" s="11" customFormat="1" ht="53.25" customHeight="1">
      <c r="A7" s="853"/>
      <c r="B7" s="855"/>
      <c r="C7" s="855"/>
      <c r="D7" s="855"/>
      <c r="E7" s="856"/>
      <c r="F7" s="855"/>
      <c r="G7" s="188" t="s">
        <v>18</v>
      </c>
      <c r="H7" s="189" t="s">
        <v>974</v>
      </c>
      <c r="I7" s="189" t="s">
        <v>506</v>
      </c>
    </row>
    <row r="8" spans="1:9" s="53" customFormat="1" ht="9.75">
      <c r="A8" s="185">
        <v>1</v>
      </c>
      <c r="B8" s="184">
        <v>2</v>
      </c>
      <c r="C8" s="184">
        <v>3</v>
      </c>
      <c r="D8" s="184">
        <v>4</v>
      </c>
      <c r="E8" s="184">
        <v>5</v>
      </c>
      <c r="F8" s="184">
        <v>6</v>
      </c>
      <c r="G8" s="184">
        <v>7</v>
      </c>
      <c r="H8" s="384"/>
      <c r="I8" s="186">
        <v>8</v>
      </c>
    </row>
    <row r="9" spans="1:9" ht="49.5" customHeight="1">
      <c r="A9" s="187">
        <v>1</v>
      </c>
      <c r="B9" s="128">
        <v>600</v>
      </c>
      <c r="C9" s="128">
        <v>60014</v>
      </c>
      <c r="D9" s="128">
        <v>6300</v>
      </c>
      <c r="E9" s="181" t="s">
        <v>183</v>
      </c>
      <c r="F9" s="291">
        <v>609125</v>
      </c>
      <c r="G9" s="292">
        <f>I9</f>
        <v>0</v>
      </c>
      <c r="H9" s="385">
        <v>0</v>
      </c>
      <c r="I9" s="293">
        <v>0</v>
      </c>
    </row>
    <row r="10" spans="1:9" ht="41.25" customHeight="1">
      <c r="A10" s="190">
        <v>2</v>
      </c>
      <c r="B10" s="128">
        <v>600</v>
      </c>
      <c r="C10" s="128">
        <v>60014</v>
      </c>
      <c r="D10" s="128">
        <v>6300</v>
      </c>
      <c r="E10" s="373" t="s">
        <v>184</v>
      </c>
      <c r="F10" s="294">
        <v>5000</v>
      </c>
      <c r="G10" s="292">
        <f>I10</f>
        <v>0</v>
      </c>
      <c r="H10" s="386">
        <v>0</v>
      </c>
      <c r="I10" s="295">
        <v>0</v>
      </c>
    </row>
    <row r="11" spans="1:9" ht="44.25" customHeight="1">
      <c r="A11" s="190">
        <v>3</v>
      </c>
      <c r="B11" s="180">
        <v>600</v>
      </c>
      <c r="C11" s="180">
        <v>60014</v>
      </c>
      <c r="D11" s="180">
        <v>6300</v>
      </c>
      <c r="E11" s="181" t="s">
        <v>185</v>
      </c>
      <c r="F11" s="294">
        <v>5000</v>
      </c>
      <c r="G11" s="292">
        <f>I11</f>
        <v>0</v>
      </c>
      <c r="H11" s="386">
        <v>0</v>
      </c>
      <c r="I11" s="295">
        <v>0</v>
      </c>
    </row>
    <row r="12" spans="1:9" ht="44.25" customHeight="1">
      <c r="A12" s="190">
        <v>4</v>
      </c>
      <c r="B12" s="180">
        <v>754</v>
      </c>
      <c r="C12" s="180">
        <v>75405</v>
      </c>
      <c r="D12" s="180">
        <v>6170</v>
      </c>
      <c r="E12" s="181" t="s">
        <v>186</v>
      </c>
      <c r="F12" s="294">
        <v>13000</v>
      </c>
      <c r="G12" s="292">
        <f>I12</f>
        <v>13000</v>
      </c>
      <c r="H12" s="386">
        <v>0</v>
      </c>
      <c r="I12" s="295">
        <v>13000</v>
      </c>
    </row>
    <row r="13" spans="1:9" ht="41.25" customHeight="1" thickBot="1">
      <c r="A13" s="190">
        <v>5</v>
      </c>
      <c r="B13" s="180">
        <v>851</v>
      </c>
      <c r="C13" s="180">
        <v>85117</v>
      </c>
      <c r="D13" s="180">
        <v>6220</v>
      </c>
      <c r="E13" s="181" t="s">
        <v>187</v>
      </c>
      <c r="F13" s="294">
        <v>25000</v>
      </c>
      <c r="G13" s="292">
        <f>H13</f>
        <v>0</v>
      </c>
      <c r="H13" s="386">
        <v>0</v>
      </c>
      <c r="I13" s="295">
        <v>0</v>
      </c>
    </row>
    <row r="14" spans="1:9" ht="22.5" customHeight="1" thickBot="1">
      <c r="A14" s="847" t="s">
        <v>250</v>
      </c>
      <c r="B14" s="848"/>
      <c r="C14" s="848"/>
      <c r="D14" s="848"/>
      <c r="E14" s="848"/>
      <c r="F14" s="191">
        <f>SUM(F9:F13)</f>
        <v>657125</v>
      </c>
      <c r="G14" s="229">
        <f>SUM(G9:G13)</f>
        <v>13000</v>
      </c>
      <c r="H14" s="229">
        <f>SUM(H9:H13)</f>
        <v>0</v>
      </c>
      <c r="I14" s="229">
        <f>SUM(I9:I13)</f>
        <v>13000</v>
      </c>
    </row>
    <row r="15" ht="12.75" hidden="1"/>
    <row r="17" spans="8:9" ht="12.75">
      <c r="H17" s="776" t="s">
        <v>669</v>
      </c>
      <c r="I17" s="776"/>
    </row>
    <row r="18" spans="7:13" ht="14.25" customHeight="1">
      <c r="G18" s="230"/>
      <c r="H18" s="349"/>
      <c r="I18" s="349"/>
      <c r="J18" s="51"/>
      <c r="K18" s="51"/>
      <c r="L18" s="51"/>
      <c r="M18" s="51"/>
    </row>
    <row r="19" spans="8:9" ht="12.75">
      <c r="H19" s="776" t="s">
        <v>670</v>
      </c>
      <c r="I19" s="776"/>
    </row>
    <row r="21" spans="7:8" ht="12.75">
      <c r="G21" s="122"/>
      <c r="H21" s="122"/>
    </row>
  </sheetData>
  <mergeCells count="11">
    <mergeCell ref="E6:E7"/>
    <mergeCell ref="B4:H4"/>
    <mergeCell ref="H17:I17"/>
    <mergeCell ref="H19:I19"/>
    <mergeCell ref="A14:E14"/>
    <mergeCell ref="G6:I6"/>
    <mergeCell ref="A6:A7"/>
    <mergeCell ref="F6:F7"/>
    <mergeCell ref="B6:B7"/>
    <mergeCell ref="C6:C7"/>
    <mergeCell ref="D6:D7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432"/>
  <sheetViews>
    <sheetView workbookViewId="0" topLeftCell="D380">
      <selection activeCell="I402" sqref="I402"/>
    </sheetView>
  </sheetViews>
  <sheetFormatPr defaultColWidth="9.00390625" defaultRowHeight="12.75"/>
  <cols>
    <col min="1" max="1" width="3.625" style="3" customWidth="1"/>
    <col min="2" max="2" width="25.625" style="0" customWidth="1"/>
    <col min="3" max="3" width="10.875" style="0" customWidth="1"/>
    <col min="4" max="4" width="11.625" style="0" customWidth="1"/>
    <col min="5" max="5" width="11.75390625" style="0" customWidth="1"/>
    <col min="6" max="6" width="10.25390625" style="0" customWidth="1"/>
    <col min="7" max="7" width="10.00390625" style="0" bestFit="1" customWidth="1"/>
    <col min="8" max="8" width="12.00390625" style="0" customWidth="1"/>
    <col min="9" max="9" width="11.125" style="0" customWidth="1"/>
    <col min="10" max="11" width="9.375" style="0" bestFit="1" customWidth="1"/>
    <col min="12" max="12" width="9.75390625" style="0" customWidth="1"/>
    <col min="13" max="13" width="11.375" style="0" customWidth="1"/>
    <col min="14" max="14" width="14.00390625" style="0" customWidth="1"/>
    <col min="15" max="15" width="13.00390625" style="0" customWidth="1"/>
    <col min="16" max="16" width="10.375" style="0" customWidth="1"/>
    <col min="17" max="17" width="10.75390625" style="0" customWidth="1"/>
  </cols>
  <sheetData>
    <row r="1" spans="1:17" ht="8.25" customHeight="1">
      <c r="A1" s="7"/>
      <c r="O1" s="883" t="s">
        <v>535</v>
      </c>
      <c r="P1" s="883"/>
      <c r="Q1" s="883"/>
    </row>
    <row r="2" spans="1:17" ht="12.75">
      <c r="A2" s="886" t="s">
        <v>560</v>
      </c>
      <c r="B2" s="886"/>
      <c r="C2" s="886"/>
      <c r="D2" s="886"/>
      <c r="E2" s="886"/>
      <c r="F2" s="886"/>
      <c r="G2" s="886"/>
      <c r="H2" s="886"/>
      <c r="I2" s="886"/>
      <c r="J2" s="886"/>
      <c r="K2" s="886"/>
      <c r="L2" s="886"/>
      <c r="M2" s="886"/>
      <c r="N2" s="886"/>
      <c r="O2" s="886"/>
      <c r="P2" s="886"/>
      <c r="Q2" s="886"/>
    </row>
    <row r="3" ht="15.75" customHeight="1" thickBot="1">
      <c r="A3" s="7"/>
    </row>
    <row r="4" spans="1:17" ht="15" customHeight="1">
      <c r="A4" s="887" t="s">
        <v>98</v>
      </c>
      <c r="B4" s="882" t="s">
        <v>135</v>
      </c>
      <c r="C4" s="882" t="s">
        <v>782</v>
      </c>
      <c r="D4" s="882" t="s">
        <v>402</v>
      </c>
      <c r="E4" s="882" t="s">
        <v>561</v>
      </c>
      <c r="F4" s="884" t="s">
        <v>481</v>
      </c>
      <c r="G4" s="885"/>
      <c r="H4" s="884" t="s">
        <v>482</v>
      </c>
      <c r="I4" s="895"/>
      <c r="J4" s="895"/>
      <c r="K4" s="895"/>
      <c r="L4" s="895"/>
      <c r="M4" s="895"/>
      <c r="N4" s="895"/>
      <c r="O4" s="895"/>
      <c r="P4" s="895"/>
      <c r="Q4" s="896"/>
    </row>
    <row r="5" spans="1:17" ht="13.5" customHeight="1">
      <c r="A5" s="888"/>
      <c r="B5" s="799"/>
      <c r="C5" s="799"/>
      <c r="D5" s="799"/>
      <c r="E5" s="799"/>
      <c r="F5" s="798" t="s">
        <v>922</v>
      </c>
      <c r="G5" s="798" t="s">
        <v>136</v>
      </c>
      <c r="H5" s="803" t="s">
        <v>402</v>
      </c>
      <c r="I5" s="804"/>
      <c r="J5" s="804"/>
      <c r="K5" s="804"/>
      <c r="L5" s="804"/>
      <c r="M5" s="804"/>
      <c r="N5" s="804"/>
      <c r="O5" s="804"/>
      <c r="P5" s="804"/>
      <c r="Q5" s="897"/>
    </row>
    <row r="6" spans="1:17" ht="13.5" customHeight="1">
      <c r="A6" s="888"/>
      <c r="B6" s="799"/>
      <c r="C6" s="799"/>
      <c r="D6" s="799"/>
      <c r="E6" s="799"/>
      <c r="F6" s="799"/>
      <c r="G6" s="799"/>
      <c r="H6" s="798" t="s">
        <v>562</v>
      </c>
      <c r="I6" s="545" t="s">
        <v>19</v>
      </c>
      <c r="J6" s="546"/>
      <c r="K6" s="546"/>
      <c r="L6" s="546"/>
      <c r="M6" s="546"/>
      <c r="N6" s="546"/>
      <c r="O6" s="546"/>
      <c r="P6" s="546"/>
      <c r="Q6" s="547"/>
    </row>
    <row r="7" spans="1:17" ht="11.25" customHeight="1">
      <c r="A7" s="888"/>
      <c r="B7" s="799"/>
      <c r="C7" s="799"/>
      <c r="D7" s="799"/>
      <c r="E7" s="799"/>
      <c r="F7" s="799"/>
      <c r="G7" s="799"/>
      <c r="H7" s="799"/>
      <c r="I7" s="803" t="s">
        <v>137</v>
      </c>
      <c r="J7" s="804"/>
      <c r="K7" s="804"/>
      <c r="L7" s="805"/>
      <c r="M7" s="801" t="s">
        <v>136</v>
      </c>
      <c r="N7" s="890"/>
      <c r="O7" s="890"/>
      <c r="P7" s="890"/>
      <c r="Q7" s="891"/>
    </row>
    <row r="8" spans="1:17" ht="15" customHeight="1">
      <c r="A8" s="888"/>
      <c r="B8" s="799"/>
      <c r="C8" s="799"/>
      <c r="D8" s="799"/>
      <c r="E8" s="799"/>
      <c r="F8" s="799"/>
      <c r="G8" s="799"/>
      <c r="H8" s="799"/>
      <c r="I8" s="798" t="s">
        <v>834</v>
      </c>
      <c r="J8" s="892" t="s">
        <v>138</v>
      </c>
      <c r="K8" s="893"/>
      <c r="L8" s="894"/>
      <c r="M8" s="798" t="s">
        <v>835</v>
      </c>
      <c r="N8" s="801" t="s">
        <v>138</v>
      </c>
      <c r="O8" s="890"/>
      <c r="P8" s="890"/>
      <c r="Q8" s="891"/>
    </row>
    <row r="9" spans="1:17" ht="48" customHeight="1">
      <c r="A9" s="889"/>
      <c r="B9" s="800"/>
      <c r="C9" s="800"/>
      <c r="D9" s="800"/>
      <c r="E9" s="800"/>
      <c r="F9" s="800"/>
      <c r="G9" s="800"/>
      <c r="H9" s="800"/>
      <c r="I9" s="800"/>
      <c r="J9" s="72" t="s">
        <v>139</v>
      </c>
      <c r="K9" s="72" t="s">
        <v>140</v>
      </c>
      <c r="L9" s="72" t="s">
        <v>141</v>
      </c>
      <c r="M9" s="800"/>
      <c r="N9" s="72" t="s">
        <v>152</v>
      </c>
      <c r="O9" s="72" t="s">
        <v>139</v>
      </c>
      <c r="P9" s="72" t="s">
        <v>140</v>
      </c>
      <c r="Q9" s="544" t="s">
        <v>141</v>
      </c>
    </row>
    <row r="10" spans="1:17" s="49" customFormat="1" ht="14.25" customHeight="1">
      <c r="A10" s="441">
        <v>1</v>
      </c>
      <c r="B10" s="389">
        <v>2</v>
      </c>
      <c r="C10" s="389">
        <v>3</v>
      </c>
      <c r="D10" s="389">
        <v>4</v>
      </c>
      <c r="E10" s="389">
        <v>5</v>
      </c>
      <c r="F10" s="389">
        <v>6</v>
      </c>
      <c r="G10" s="389">
        <v>7</v>
      </c>
      <c r="H10" s="389">
        <v>8</v>
      </c>
      <c r="I10" s="389">
        <v>9</v>
      </c>
      <c r="J10" s="389">
        <v>10</v>
      </c>
      <c r="K10" s="389">
        <v>11</v>
      </c>
      <c r="L10" s="389">
        <v>12</v>
      </c>
      <c r="M10" s="389">
        <v>13</v>
      </c>
      <c r="N10" s="389">
        <v>14</v>
      </c>
      <c r="O10" s="389">
        <v>15</v>
      </c>
      <c r="P10" s="389">
        <v>16</v>
      </c>
      <c r="Q10" s="442">
        <v>17</v>
      </c>
    </row>
    <row r="11" spans="1:17" s="49" customFormat="1" ht="15.75" customHeight="1">
      <c r="A11" s="443" t="s">
        <v>104</v>
      </c>
      <c r="B11" s="161" t="s">
        <v>918</v>
      </c>
      <c r="C11" s="162"/>
      <c r="D11" s="665">
        <f>D17+D25+D33+D40+D47+D55</f>
        <v>11312659</v>
      </c>
      <c r="E11" s="656">
        <f aca="true" t="shared" si="0" ref="E11:Q11">E17+E25+E33+E40+E47+E55</f>
        <v>1144176.37</v>
      </c>
      <c r="F11" s="656">
        <f t="shared" si="0"/>
        <v>208802.77</v>
      </c>
      <c r="G11" s="656">
        <f t="shared" si="0"/>
        <v>935373.6000000001</v>
      </c>
      <c r="H11" s="656">
        <f t="shared" si="0"/>
        <v>1144176.37</v>
      </c>
      <c r="I11" s="656">
        <f t="shared" si="0"/>
        <v>208802.77</v>
      </c>
      <c r="J11" s="656">
        <f t="shared" si="0"/>
        <v>0</v>
      </c>
      <c r="K11" s="656">
        <f t="shared" si="0"/>
        <v>0</v>
      </c>
      <c r="L11" s="656">
        <f t="shared" si="0"/>
        <v>208802.77</v>
      </c>
      <c r="M11" s="656">
        <f t="shared" si="0"/>
        <v>935373.6000000001</v>
      </c>
      <c r="N11" s="656">
        <f t="shared" si="0"/>
        <v>0</v>
      </c>
      <c r="O11" s="656">
        <f t="shared" si="0"/>
        <v>0</v>
      </c>
      <c r="P11" s="656">
        <f t="shared" si="0"/>
        <v>0</v>
      </c>
      <c r="Q11" s="744">
        <f t="shared" si="0"/>
        <v>935373.6000000001</v>
      </c>
    </row>
    <row r="12" spans="1:17" s="49" customFormat="1" ht="16.5" customHeight="1">
      <c r="A12" s="491"/>
      <c r="B12" s="869" t="s">
        <v>777</v>
      </c>
      <c r="C12" s="869"/>
      <c r="D12" s="869"/>
      <c r="E12" s="869"/>
      <c r="F12" s="869"/>
      <c r="G12" s="869"/>
      <c r="H12" s="869"/>
      <c r="I12" s="869"/>
      <c r="J12" s="869"/>
      <c r="K12" s="869"/>
      <c r="L12" s="869"/>
      <c r="M12" s="869"/>
      <c r="N12" s="869"/>
      <c r="O12" s="869"/>
      <c r="P12" s="869"/>
      <c r="Q12" s="870"/>
    </row>
    <row r="13" spans="1:17" s="49" customFormat="1" ht="18" customHeight="1">
      <c r="A13" s="492"/>
      <c r="B13" s="879" t="s">
        <v>75</v>
      </c>
      <c r="C13" s="880"/>
      <c r="D13" s="880"/>
      <c r="E13" s="880"/>
      <c r="F13" s="880"/>
      <c r="G13" s="880"/>
      <c r="H13" s="880"/>
      <c r="I13" s="880"/>
      <c r="J13" s="880"/>
      <c r="K13" s="880"/>
      <c r="L13" s="880"/>
      <c r="M13" s="880"/>
      <c r="N13" s="880"/>
      <c r="O13" s="880"/>
      <c r="P13" s="880"/>
      <c r="Q13" s="881"/>
    </row>
    <row r="14" spans="1:17" s="49" customFormat="1" ht="18" customHeight="1">
      <c r="A14" s="492"/>
      <c r="B14" s="879" t="s">
        <v>780</v>
      </c>
      <c r="C14" s="880"/>
      <c r="D14" s="880"/>
      <c r="E14" s="880"/>
      <c r="F14" s="880"/>
      <c r="G14" s="880"/>
      <c r="H14" s="880"/>
      <c r="I14" s="880"/>
      <c r="J14" s="880"/>
      <c r="K14" s="880"/>
      <c r="L14" s="880"/>
      <c r="M14" s="880"/>
      <c r="N14" s="880"/>
      <c r="O14" s="880"/>
      <c r="P14" s="880"/>
      <c r="Q14" s="881"/>
    </row>
    <row r="15" spans="1:17" s="49" customFormat="1" ht="15.75" customHeight="1">
      <c r="A15" s="743" t="s">
        <v>577</v>
      </c>
      <c r="B15" s="879" t="s">
        <v>332</v>
      </c>
      <c r="C15" s="880"/>
      <c r="D15" s="880"/>
      <c r="E15" s="880"/>
      <c r="F15" s="880"/>
      <c r="G15" s="880"/>
      <c r="H15" s="880"/>
      <c r="I15" s="880"/>
      <c r="J15" s="880"/>
      <c r="K15" s="880"/>
      <c r="L15" s="880"/>
      <c r="M15" s="880"/>
      <c r="N15" s="880"/>
      <c r="O15" s="880"/>
      <c r="P15" s="880"/>
      <c r="Q15" s="881"/>
    </row>
    <row r="16" spans="1:17" s="49" customFormat="1" ht="15.75" customHeight="1">
      <c r="A16" s="492"/>
      <c r="B16" s="879" t="s">
        <v>331</v>
      </c>
      <c r="C16" s="880"/>
      <c r="D16" s="880"/>
      <c r="E16" s="880"/>
      <c r="F16" s="880"/>
      <c r="G16" s="880"/>
      <c r="H16" s="880"/>
      <c r="I16" s="880"/>
      <c r="J16" s="880"/>
      <c r="K16" s="880"/>
      <c r="L16" s="880"/>
      <c r="M16" s="880"/>
      <c r="N16" s="880"/>
      <c r="O16" s="880"/>
      <c r="P16" s="880"/>
      <c r="Q16" s="881"/>
    </row>
    <row r="17" spans="1:17" s="49" customFormat="1" ht="17.25" customHeight="1">
      <c r="A17" s="492"/>
      <c r="B17" s="450" t="s">
        <v>501</v>
      </c>
      <c r="C17" s="498" t="s">
        <v>781</v>
      </c>
      <c r="D17" s="499">
        <f>D18+D19</f>
        <v>2739478</v>
      </c>
      <c r="E17" s="452">
        <f>F17+G17</f>
        <v>6886.889999999999</v>
      </c>
      <c r="F17" s="452">
        <f>F18+F19</f>
        <v>3718.92</v>
      </c>
      <c r="G17" s="452">
        <f>G18+G19</f>
        <v>3167.97</v>
      </c>
      <c r="H17" s="452">
        <f>I17+M17</f>
        <v>6886.889999999999</v>
      </c>
      <c r="I17" s="452">
        <f>I19</f>
        <v>3718.92</v>
      </c>
      <c r="J17" s="452">
        <f>J19</f>
        <v>0</v>
      </c>
      <c r="K17" s="452">
        <f>K19</f>
        <v>0</v>
      </c>
      <c r="L17" s="452">
        <f>L19</f>
        <v>3718.92</v>
      </c>
      <c r="M17" s="452">
        <f>M18</f>
        <v>3167.97</v>
      </c>
      <c r="N17" s="452">
        <f>N18</f>
        <v>0</v>
      </c>
      <c r="O17" s="452">
        <f>O18</f>
        <v>0</v>
      </c>
      <c r="P17" s="452">
        <f>P18</f>
        <v>0</v>
      </c>
      <c r="Q17" s="455">
        <f>Q18</f>
        <v>3167.97</v>
      </c>
    </row>
    <row r="18" spans="1:17" s="49" customFormat="1" ht="23.25" customHeight="1">
      <c r="A18" s="492"/>
      <c r="B18" s="495" t="s">
        <v>9</v>
      </c>
      <c r="C18" s="391" t="s">
        <v>1032</v>
      </c>
      <c r="D18" s="342">
        <v>1260160</v>
      </c>
      <c r="E18" s="243">
        <f>F18+G18</f>
        <v>3167.97</v>
      </c>
      <c r="F18" s="243"/>
      <c r="G18" s="243">
        <f>M18</f>
        <v>3167.97</v>
      </c>
      <c r="H18" s="243">
        <f>M18</f>
        <v>3167.97</v>
      </c>
      <c r="I18" s="243"/>
      <c r="J18" s="243"/>
      <c r="K18" s="243"/>
      <c r="L18" s="243"/>
      <c r="M18" s="243">
        <f>N18+O18+P18+Q18</f>
        <v>3167.97</v>
      </c>
      <c r="N18" s="243"/>
      <c r="O18" s="243"/>
      <c r="P18" s="243"/>
      <c r="Q18" s="371">
        <v>3167.97</v>
      </c>
    </row>
    <row r="19" spans="1:17" s="49" customFormat="1" ht="23.25" customHeight="1">
      <c r="A19" s="492"/>
      <c r="B19" s="495" t="s">
        <v>9</v>
      </c>
      <c r="C19" s="391" t="s">
        <v>480</v>
      </c>
      <c r="D19" s="342">
        <v>1479318</v>
      </c>
      <c r="E19" s="243">
        <f>F19+G19</f>
        <v>3718.92</v>
      </c>
      <c r="F19" s="243">
        <f>I19</f>
        <v>3718.92</v>
      </c>
      <c r="G19" s="243"/>
      <c r="H19" s="243">
        <f>I19</f>
        <v>3718.92</v>
      </c>
      <c r="I19" s="243">
        <f>J19+K19+L19</f>
        <v>3718.92</v>
      </c>
      <c r="J19" s="243"/>
      <c r="K19" s="243"/>
      <c r="L19" s="243">
        <v>3718.92</v>
      </c>
      <c r="M19" s="243"/>
      <c r="N19" s="243"/>
      <c r="O19" s="243"/>
      <c r="P19" s="243"/>
      <c r="Q19" s="371"/>
    </row>
    <row r="20" spans="1:17" s="49" customFormat="1" ht="17.25" customHeight="1">
      <c r="A20" s="548"/>
      <c r="B20" s="869" t="s">
        <v>777</v>
      </c>
      <c r="C20" s="869"/>
      <c r="D20" s="869"/>
      <c r="E20" s="869"/>
      <c r="F20" s="869"/>
      <c r="G20" s="869"/>
      <c r="H20" s="869"/>
      <c r="I20" s="869"/>
      <c r="J20" s="869"/>
      <c r="K20" s="869"/>
      <c r="L20" s="869"/>
      <c r="M20" s="869"/>
      <c r="N20" s="869"/>
      <c r="O20" s="869"/>
      <c r="P20" s="869"/>
      <c r="Q20" s="870"/>
    </row>
    <row r="21" spans="1:17" s="49" customFormat="1" ht="17.25" customHeight="1">
      <c r="A21" s="493"/>
      <c r="B21" s="879" t="s">
        <v>75</v>
      </c>
      <c r="C21" s="880"/>
      <c r="D21" s="880"/>
      <c r="E21" s="880"/>
      <c r="F21" s="880"/>
      <c r="G21" s="880"/>
      <c r="H21" s="880"/>
      <c r="I21" s="880"/>
      <c r="J21" s="880"/>
      <c r="K21" s="880"/>
      <c r="L21" s="880"/>
      <c r="M21" s="880"/>
      <c r="N21" s="880"/>
      <c r="O21" s="880"/>
      <c r="P21" s="880"/>
      <c r="Q21" s="881"/>
    </row>
    <row r="22" spans="1:17" s="49" customFormat="1" ht="17.25" customHeight="1">
      <c r="A22" s="493"/>
      <c r="B22" s="879" t="s">
        <v>328</v>
      </c>
      <c r="C22" s="880"/>
      <c r="D22" s="880"/>
      <c r="E22" s="880"/>
      <c r="F22" s="880"/>
      <c r="G22" s="880"/>
      <c r="H22" s="880"/>
      <c r="I22" s="880"/>
      <c r="J22" s="880"/>
      <c r="K22" s="880"/>
      <c r="L22" s="880"/>
      <c r="M22" s="880"/>
      <c r="N22" s="880"/>
      <c r="O22" s="880"/>
      <c r="P22" s="880"/>
      <c r="Q22" s="881"/>
    </row>
    <row r="23" spans="1:17" s="49" customFormat="1" ht="17.25" customHeight="1">
      <c r="A23" s="743" t="s">
        <v>576</v>
      </c>
      <c r="B23" s="879" t="s">
        <v>330</v>
      </c>
      <c r="C23" s="880"/>
      <c r="D23" s="880"/>
      <c r="E23" s="880"/>
      <c r="F23" s="880"/>
      <c r="G23" s="880"/>
      <c r="H23" s="880"/>
      <c r="I23" s="880"/>
      <c r="J23" s="880"/>
      <c r="K23" s="880"/>
      <c r="L23" s="880"/>
      <c r="M23" s="880"/>
      <c r="N23" s="880"/>
      <c r="O23" s="880"/>
      <c r="P23" s="880"/>
      <c r="Q23" s="881"/>
    </row>
    <row r="24" spans="1:17" s="49" customFormat="1" ht="17.25" customHeight="1">
      <c r="A24" s="493"/>
      <c r="B24" s="879" t="s">
        <v>329</v>
      </c>
      <c r="C24" s="880"/>
      <c r="D24" s="880"/>
      <c r="E24" s="880"/>
      <c r="F24" s="880"/>
      <c r="G24" s="880"/>
      <c r="H24" s="880"/>
      <c r="I24" s="880"/>
      <c r="J24" s="880"/>
      <c r="K24" s="880"/>
      <c r="L24" s="880"/>
      <c r="M24" s="880"/>
      <c r="N24" s="880"/>
      <c r="O24" s="880"/>
      <c r="P24" s="880"/>
      <c r="Q24" s="881"/>
    </row>
    <row r="25" spans="1:17" s="49" customFormat="1" ht="15.75" customHeight="1">
      <c r="A25" s="493"/>
      <c r="B25" s="450" t="s">
        <v>501</v>
      </c>
      <c r="C25" s="498" t="s">
        <v>781</v>
      </c>
      <c r="D25" s="499">
        <f aca="true" t="shared" si="1" ref="D25:Q25">D26+D27</f>
        <v>3018224</v>
      </c>
      <c r="E25" s="452">
        <f t="shared" si="1"/>
        <v>785.56</v>
      </c>
      <c r="F25" s="452">
        <f t="shared" si="1"/>
        <v>235.67</v>
      </c>
      <c r="G25" s="452">
        <f t="shared" si="1"/>
        <v>549.89</v>
      </c>
      <c r="H25" s="452">
        <f t="shared" si="1"/>
        <v>785.56</v>
      </c>
      <c r="I25" s="452">
        <f t="shared" si="1"/>
        <v>235.67</v>
      </c>
      <c r="J25" s="452">
        <f t="shared" si="1"/>
        <v>0</v>
      </c>
      <c r="K25" s="452">
        <f t="shared" si="1"/>
        <v>0</v>
      </c>
      <c r="L25" s="452">
        <f t="shared" si="1"/>
        <v>235.67</v>
      </c>
      <c r="M25" s="452">
        <f t="shared" si="1"/>
        <v>549.89</v>
      </c>
      <c r="N25" s="452">
        <f t="shared" si="1"/>
        <v>0</v>
      </c>
      <c r="O25" s="452">
        <f t="shared" si="1"/>
        <v>0</v>
      </c>
      <c r="P25" s="452">
        <f t="shared" si="1"/>
        <v>0</v>
      </c>
      <c r="Q25" s="455">
        <f t="shared" si="1"/>
        <v>549.89</v>
      </c>
    </row>
    <row r="26" spans="1:17" s="49" customFormat="1" ht="22.5" customHeight="1">
      <c r="A26" s="493"/>
      <c r="B26" s="495" t="s">
        <v>9</v>
      </c>
      <c r="C26" s="391" t="s">
        <v>1032</v>
      </c>
      <c r="D26" s="550">
        <v>2112757</v>
      </c>
      <c r="E26" s="243">
        <f>G26</f>
        <v>549.89</v>
      </c>
      <c r="F26" s="551"/>
      <c r="G26" s="256">
        <f>M26</f>
        <v>549.89</v>
      </c>
      <c r="H26" s="256">
        <f>M26</f>
        <v>549.89</v>
      </c>
      <c r="I26" s="551"/>
      <c r="J26" s="551"/>
      <c r="K26" s="551"/>
      <c r="L26" s="551"/>
      <c r="M26" s="256">
        <f>Q26</f>
        <v>549.89</v>
      </c>
      <c r="N26" s="551"/>
      <c r="O26" s="551"/>
      <c r="P26" s="551"/>
      <c r="Q26" s="663">
        <v>549.89</v>
      </c>
    </row>
    <row r="27" spans="1:17" s="49" customFormat="1" ht="24.75" customHeight="1">
      <c r="A27" s="549"/>
      <c r="B27" s="495" t="s">
        <v>9</v>
      </c>
      <c r="C27" s="391" t="s">
        <v>480</v>
      </c>
      <c r="D27" s="342">
        <v>905467</v>
      </c>
      <c r="E27" s="243">
        <f>F27</f>
        <v>235.67</v>
      </c>
      <c r="F27" s="243">
        <f>H27</f>
        <v>235.67</v>
      </c>
      <c r="G27" s="243"/>
      <c r="H27" s="243">
        <f>I27+M27</f>
        <v>235.67</v>
      </c>
      <c r="I27" s="243">
        <f>L27</f>
        <v>235.67</v>
      </c>
      <c r="J27" s="243"/>
      <c r="K27" s="243"/>
      <c r="L27" s="243">
        <v>235.67</v>
      </c>
      <c r="M27" s="243"/>
      <c r="N27" s="243"/>
      <c r="O27" s="243"/>
      <c r="P27" s="243"/>
      <c r="Q27" s="371"/>
    </row>
    <row r="28" spans="1:17" s="49" customFormat="1" ht="17.25" customHeight="1">
      <c r="A28" s="493"/>
      <c r="B28" s="869" t="s">
        <v>777</v>
      </c>
      <c r="C28" s="869"/>
      <c r="D28" s="869"/>
      <c r="E28" s="869"/>
      <c r="F28" s="869"/>
      <c r="G28" s="869"/>
      <c r="H28" s="869"/>
      <c r="I28" s="869"/>
      <c r="J28" s="869"/>
      <c r="K28" s="869"/>
      <c r="L28" s="869"/>
      <c r="M28" s="869"/>
      <c r="N28" s="869"/>
      <c r="O28" s="869"/>
      <c r="P28" s="869"/>
      <c r="Q28" s="870"/>
    </row>
    <row r="29" spans="1:17" s="49" customFormat="1" ht="15.75" customHeight="1">
      <c r="A29" s="493"/>
      <c r="B29" s="879" t="s">
        <v>75</v>
      </c>
      <c r="C29" s="880"/>
      <c r="D29" s="880"/>
      <c r="E29" s="880"/>
      <c r="F29" s="880"/>
      <c r="G29" s="880"/>
      <c r="H29" s="880"/>
      <c r="I29" s="880"/>
      <c r="J29" s="880"/>
      <c r="K29" s="880"/>
      <c r="L29" s="880"/>
      <c r="M29" s="880"/>
      <c r="N29" s="880"/>
      <c r="O29" s="880"/>
      <c r="P29" s="880"/>
      <c r="Q29" s="881"/>
    </row>
    <row r="30" spans="1:17" s="49" customFormat="1" ht="18.75" customHeight="1">
      <c r="A30" s="493"/>
      <c r="B30" s="879" t="s">
        <v>780</v>
      </c>
      <c r="C30" s="880"/>
      <c r="D30" s="880"/>
      <c r="E30" s="880"/>
      <c r="F30" s="880"/>
      <c r="G30" s="880"/>
      <c r="H30" s="880"/>
      <c r="I30" s="880"/>
      <c r="J30" s="880"/>
      <c r="K30" s="880"/>
      <c r="L30" s="880"/>
      <c r="M30" s="880"/>
      <c r="N30" s="880"/>
      <c r="O30" s="880"/>
      <c r="P30" s="880"/>
      <c r="Q30" s="881"/>
    </row>
    <row r="31" spans="1:17" s="49" customFormat="1" ht="17.25" customHeight="1">
      <c r="A31" s="743" t="s">
        <v>776</v>
      </c>
      <c r="B31" s="879" t="s">
        <v>332</v>
      </c>
      <c r="C31" s="880"/>
      <c r="D31" s="880"/>
      <c r="E31" s="880"/>
      <c r="F31" s="880"/>
      <c r="G31" s="880"/>
      <c r="H31" s="880"/>
      <c r="I31" s="880"/>
      <c r="J31" s="880"/>
      <c r="K31" s="880"/>
      <c r="L31" s="880"/>
      <c r="M31" s="880"/>
      <c r="N31" s="880"/>
      <c r="O31" s="880"/>
      <c r="P31" s="880"/>
      <c r="Q31" s="881"/>
    </row>
    <row r="32" spans="1:17" s="49" customFormat="1" ht="16.5" customHeight="1">
      <c r="A32" s="493"/>
      <c r="B32" s="879" t="s">
        <v>333</v>
      </c>
      <c r="C32" s="880"/>
      <c r="D32" s="880"/>
      <c r="E32" s="880"/>
      <c r="F32" s="880"/>
      <c r="G32" s="880"/>
      <c r="H32" s="880"/>
      <c r="I32" s="880"/>
      <c r="J32" s="880"/>
      <c r="K32" s="880"/>
      <c r="L32" s="880"/>
      <c r="M32" s="880"/>
      <c r="N32" s="880"/>
      <c r="O32" s="880"/>
      <c r="P32" s="880"/>
      <c r="Q32" s="881"/>
    </row>
    <row r="33" spans="1:17" s="49" customFormat="1" ht="15" customHeight="1">
      <c r="A33" s="493"/>
      <c r="B33" s="450" t="s">
        <v>501</v>
      </c>
      <c r="C33" s="498" t="s">
        <v>781</v>
      </c>
      <c r="D33" s="452">
        <f>D34+D35</f>
        <v>1360282</v>
      </c>
      <c r="E33" s="452">
        <f aca="true" t="shared" si="2" ref="E33:Q33">E34+E35</f>
        <v>332.94</v>
      </c>
      <c r="F33" s="452">
        <f t="shared" si="2"/>
        <v>99.88</v>
      </c>
      <c r="G33" s="452">
        <f t="shared" si="2"/>
        <v>233.06</v>
      </c>
      <c r="H33" s="452">
        <f t="shared" si="2"/>
        <v>332.94</v>
      </c>
      <c r="I33" s="452">
        <f t="shared" si="2"/>
        <v>99.88</v>
      </c>
      <c r="J33" s="452">
        <f t="shared" si="2"/>
        <v>0</v>
      </c>
      <c r="K33" s="452">
        <f t="shared" si="2"/>
        <v>0</v>
      </c>
      <c r="L33" s="452">
        <f t="shared" si="2"/>
        <v>99.88</v>
      </c>
      <c r="M33" s="452">
        <f t="shared" si="2"/>
        <v>233.06</v>
      </c>
      <c r="N33" s="452">
        <f t="shared" si="2"/>
        <v>0</v>
      </c>
      <c r="O33" s="452">
        <f t="shared" si="2"/>
        <v>0</v>
      </c>
      <c r="P33" s="452">
        <f t="shared" si="2"/>
        <v>0</v>
      </c>
      <c r="Q33" s="455">
        <f t="shared" si="2"/>
        <v>233.06</v>
      </c>
    </row>
    <row r="34" spans="1:17" s="736" customFormat="1" ht="21.75" customHeight="1">
      <c r="A34" s="493"/>
      <c r="B34" s="495" t="s">
        <v>9</v>
      </c>
      <c r="C34" s="664" t="s">
        <v>1032</v>
      </c>
      <c r="D34" s="256">
        <v>977809</v>
      </c>
      <c r="E34" s="256">
        <f>G34</f>
        <v>233.06</v>
      </c>
      <c r="F34" s="256"/>
      <c r="G34" s="256">
        <f>M34</f>
        <v>233.06</v>
      </c>
      <c r="H34" s="256">
        <f>M34</f>
        <v>233.06</v>
      </c>
      <c r="I34" s="256"/>
      <c r="J34" s="256"/>
      <c r="K34" s="256"/>
      <c r="L34" s="256"/>
      <c r="M34" s="256">
        <f>Q34</f>
        <v>233.06</v>
      </c>
      <c r="N34" s="256"/>
      <c r="O34" s="256"/>
      <c r="P34" s="256"/>
      <c r="Q34" s="663">
        <v>233.06</v>
      </c>
    </row>
    <row r="35" spans="1:17" s="49" customFormat="1" ht="21.75" customHeight="1">
      <c r="A35" s="493"/>
      <c r="B35" s="495" t="s">
        <v>9</v>
      </c>
      <c r="C35" s="391" t="s">
        <v>480</v>
      </c>
      <c r="D35" s="243">
        <v>382473</v>
      </c>
      <c r="E35" s="243">
        <f>F35</f>
        <v>99.88</v>
      </c>
      <c r="F35" s="243">
        <f>H35</f>
        <v>99.88</v>
      </c>
      <c r="G35" s="243"/>
      <c r="H35" s="243">
        <f>I35+M35</f>
        <v>99.88</v>
      </c>
      <c r="I35" s="243">
        <f>L35</f>
        <v>99.88</v>
      </c>
      <c r="J35" s="243"/>
      <c r="K35" s="243"/>
      <c r="L35" s="243">
        <v>99.88</v>
      </c>
      <c r="M35" s="243"/>
      <c r="N35" s="243"/>
      <c r="O35" s="243"/>
      <c r="P35" s="243"/>
      <c r="Q35" s="371"/>
    </row>
    <row r="36" spans="1:17" s="7" customFormat="1" ht="16.5" customHeight="1">
      <c r="A36" s="857" t="s">
        <v>334</v>
      </c>
      <c r="B36" s="869" t="s">
        <v>777</v>
      </c>
      <c r="C36" s="869"/>
      <c r="D36" s="869"/>
      <c r="E36" s="869"/>
      <c r="F36" s="869"/>
      <c r="G36" s="869"/>
      <c r="H36" s="869"/>
      <c r="I36" s="869"/>
      <c r="J36" s="869"/>
      <c r="K36" s="869"/>
      <c r="L36" s="869"/>
      <c r="M36" s="869"/>
      <c r="N36" s="869"/>
      <c r="O36" s="869"/>
      <c r="P36" s="869"/>
      <c r="Q36" s="870"/>
    </row>
    <row r="37" spans="1:17" s="7" customFormat="1" ht="15" customHeight="1">
      <c r="A37" s="858"/>
      <c r="B37" s="874" t="s">
        <v>778</v>
      </c>
      <c r="C37" s="874"/>
      <c r="D37" s="874"/>
      <c r="E37" s="874"/>
      <c r="F37" s="874"/>
      <c r="G37" s="874"/>
      <c r="H37" s="874"/>
      <c r="I37" s="874"/>
      <c r="J37" s="874"/>
      <c r="K37" s="874"/>
      <c r="L37" s="874"/>
      <c r="M37" s="874"/>
      <c r="N37" s="874"/>
      <c r="O37" s="874"/>
      <c r="P37" s="874"/>
      <c r="Q37" s="875"/>
    </row>
    <row r="38" spans="1:17" s="7" customFormat="1" ht="15.75" customHeight="1">
      <c r="A38" s="858"/>
      <c r="B38" s="874" t="s">
        <v>339</v>
      </c>
      <c r="C38" s="874"/>
      <c r="D38" s="874"/>
      <c r="E38" s="874"/>
      <c r="F38" s="874"/>
      <c r="G38" s="874"/>
      <c r="H38" s="874"/>
      <c r="I38" s="874"/>
      <c r="J38" s="874"/>
      <c r="K38" s="874"/>
      <c r="L38" s="874"/>
      <c r="M38" s="874"/>
      <c r="N38" s="874"/>
      <c r="O38" s="874"/>
      <c r="P38" s="874"/>
      <c r="Q38" s="875"/>
    </row>
    <row r="39" spans="1:17" s="7" customFormat="1" ht="14.25" customHeight="1">
      <c r="A39" s="858"/>
      <c r="B39" s="874" t="s">
        <v>340</v>
      </c>
      <c r="C39" s="874"/>
      <c r="D39" s="874"/>
      <c r="E39" s="874"/>
      <c r="F39" s="874"/>
      <c r="G39" s="874"/>
      <c r="H39" s="874"/>
      <c r="I39" s="874"/>
      <c r="J39" s="874"/>
      <c r="K39" s="874"/>
      <c r="L39" s="874"/>
      <c r="M39" s="874"/>
      <c r="N39" s="874"/>
      <c r="O39" s="874"/>
      <c r="P39" s="874"/>
      <c r="Q39" s="875"/>
    </row>
    <row r="40" spans="1:17" s="7" customFormat="1" ht="15" customHeight="1">
      <c r="A40" s="858"/>
      <c r="B40" s="450" t="s">
        <v>501</v>
      </c>
      <c r="C40" s="446" t="s">
        <v>341</v>
      </c>
      <c r="D40" s="446">
        <f>D41+D42</f>
        <v>520620</v>
      </c>
      <c r="E40" s="447">
        <f>E41+E42</f>
        <v>0</v>
      </c>
      <c r="F40" s="447">
        <f>I40</f>
        <v>0</v>
      </c>
      <c r="G40" s="447">
        <f>M40</f>
        <v>0</v>
      </c>
      <c r="H40" s="447">
        <f>H41+H42</f>
        <v>0</v>
      </c>
      <c r="I40" s="447">
        <f>J40+K40+L40</f>
        <v>0</v>
      </c>
      <c r="J40" s="447"/>
      <c r="K40" s="447"/>
      <c r="L40" s="447">
        <f>L41+L42</f>
        <v>0</v>
      </c>
      <c r="M40" s="447">
        <f>N40+O40+P40+Q40</f>
        <v>0</v>
      </c>
      <c r="N40" s="447">
        <f>N41+N42</f>
        <v>0</v>
      </c>
      <c r="O40" s="447">
        <f>O41+O42</f>
        <v>0</v>
      </c>
      <c r="P40" s="447">
        <f>P41+P42</f>
        <v>0</v>
      </c>
      <c r="Q40" s="449">
        <f>Q41+Q42</f>
        <v>0</v>
      </c>
    </row>
    <row r="41" spans="1:17" s="7" customFormat="1" ht="17.25" customHeight="1">
      <c r="A41" s="858"/>
      <c r="B41" s="391" t="s">
        <v>336</v>
      </c>
      <c r="C41" s="174" t="s">
        <v>1032</v>
      </c>
      <c r="D41" s="174">
        <v>416262</v>
      </c>
      <c r="E41" s="239">
        <f>F41+G41</f>
        <v>0</v>
      </c>
      <c r="F41" s="239"/>
      <c r="G41" s="239">
        <f>H41</f>
        <v>0</v>
      </c>
      <c r="H41" s="239">
        <f>M40</f>
        <v>0</v>
      </c>
      <c r="I41" s="245"/>
      <c r="J41" s="245"/>
      <c r="K41" s="245"/>
      <c r="L41" s="245"/>
      <c r="M41" s="245">
        <f>Q41</f>
        <v>0</v>
      </c>
      <c r="N41" s="245"/>
      <c r="O41" s="245"/>
      <c r="P41" s="245"/>
      <c r="Q41" s="252">
        <v>0</v>
      </c>
    </row>
    <row r="42" spans="1:17" s="7" customFormat="1" ht="20.25" customHeight="1">
      <c r="A42" s="859"/>
      <c r="B42" s="391" t="s">
        <v>792</v>
      </c>
      <c r="C42" s="76" t="s">
        <v>480</v>
      </c>
      <c r="D42" s="76">
        <v>104358</v>
      </c>
      <c r="E42" s="239">
        <f>F42+G42</f>
        <v>0</v>
      </c>
      <c r="F42" s="239">
        <f>H42</f>
        <v>0</v>
      </c>
      <c r="G42" s="239"/>
      <c r="H42" s="239">
        <f>I42</f>
        <v>0</v>
      </c>
      <c r="I42" s="245">
        <f>J42+K42+L42</f>
        <v>0</v>
      </c>
      <c r="J42" s="239"/>
      <c r="K42" s="239"/>
      <c r="L42" s="239">
        <v>0</v>
      </c>
      <c r="M42" s="245"/>
      <c r="N42" s="239"/>
      <c r="O42" s="239"/>
      <c r="P42" s="239"/>
      <c r="Q42" s="448"/>
    </row>
    <row r="43" spans="1:17" s="7" customFormat="1" ht="17.25" customHeight="1">
      <c r="A43" s="857" t="s">
        <v>142</v>
      </c>
      <c r="B43" s="869" t="s">
        <v>777</v>
      </c>
      <c r="C43" s="869"/>
      <c r="D43" s="869"/>
      <c r="E43" s="869"/>
      <c r="F43" s="869"/>
      <c r="G43" s="869"/>
      <c r="H43" s="869"/>
      <c r="I43" s="869"/>
      <c r="J43" s="869"/>
      <c r="K43" s="869"/>
      <c r="L43" s="869"/>
      <c r="M43" s="869"/>
      <c r="N43" s="869"/>
      <c r="O43" s="869"/>
      <c r="P43" s="869"/>
      <c r="Q43" s="870"/>
    </row>
    <row r="44" spans="1:17" s="7" customFormat="1" ht="16.5" customHeight="1">
      <c r="A44" s="858"/>
      <c r="B44" s="874" t="s">
        <v>778</v>
      </c>
      <c r="C44" s="874"/>
      <c r="D44" s="874"/>
      <c r="E44" s="874"/>
      <c r="F44" s="874"/>
      <c r="G44" s="874"/>
      <c r="H44" s="874"/>
      <c r="I44" s="874"/>
      <c r="J44" s="874"/>
      <c r="K44" s="874"/>
      <c r="L44" s="874"/>
      <c r="M44" s="874"/>
      <c r="N44" s="874"/>
      <c r="O44" s="874"/>
      <c r="P44" s="874"/>
      <c r="Q44" s="875"/>
    </row>
    <row r="45" spans="1:17" s="7" customFormat="1" ht="16.5" customHeight="1">
      <c r="A45" s="858"/>
      <c r="B45" s="874" t="s">
        <v>144</v>
      </c>
      <c r="C45" s="874"/>
      <c r="D45" s="874"/>
      <c r="E45" s="874"/>
      <c r="F45" s="874"/>
      <c r="G45" s="874"/>
      <c r="H45" s="874"/>
      <c r="I45" s="874"/>
      <c r="J45" s="874"/>
      <c r="K45" s="874"/>
      <c r="L45" s="874"/>
      <c r="M45" s="874"/>
      <c r="N45" s="874"/>
      <c r="O45" s="874"/>
      <c r="P45" s="874"/>
      <c r="Q45" s="875"/>
    </row>
    <row r="46" spans="1:17" s="7" customFormat="1" ht="15" customHeight="1">
      <c r="A46" s="858"/>
      <c r="B46" s="874" t="s">
        <v>143</v>
      </c>
      <c r="C46" s="874"/>
      <c r="D46" s="874"/>
      <c r="E46" s="874"/>
      <c r="F46" s="874"/>
      <c r="G46" s="874"/>
      <c r="H46" s="874"/>
      <c r="I46" s="874"/>
      <c r="J46" s="874"/>
      <c r="K46" s="874"/>
      <c r="L46" s="874"/>
      <c r="M46" s="874"/>
      <c r="N46" s="874"/>
      <c r="O46" s="874"/>
      <c r="P46" s="874"/>
      <c r="Q46" s="875"/>
    </row>
    <row r="47" spans="1:17" s="7" customFormat="1" ht="14.25" customHeight="1">
      <c r="A47" s="858"/>
      <c r="B47" s="450" t="s">
        <v>501</v>
      </c>
      <c r="C47" s="446" t="s">
        <v>839</v>
      </c>
      <c r="D47" s="446">
        <f>D48+D49</f>
        <v>3315060</v>
      </c>
      <c r="E47" s="447">
        <f>E48+E49</f>
        <v>777176.34</v>
      </c>
      <c r="F47" s="447">
        <f>I47</f>
        <v>132949.37</v>
      </c>
      <c r="G47" s="447">
        <f>M47</f>
        <v>644226.97</v>
      </c>
      <c r="H47" s="447">
        <f>H48+H49</f>
        <v>777176.34</v>
      </c>
      <c r="I47" s="447">
        <f>J47+K47+L47</f>
        <v>132949.37</v>
      </c>
      <c r="J47" s="447"/>
      <c r="K47" s="447"/>
      <c r="L47" s="447">
        <f>L48+L49</f>
        <v>132949.37</v>
      </c>
      <c r="M47" s="447">
        <f>N47+O47+P47+Q47</f>
        <v>644226.97</v>
      </c>
      <c r="N47" s="447">
        <f>N48+N49</f>
        <v>0</v>
      </c>
      <c r="O47" s="447">
        <f>O48+O49</f>
        <v>0</v>
      </c>
      <c r="P47" s="447">
        <f>P48+P49</f>
        <v>0</v>
      </c>
      <c r="Q47" s="449">
        <f>Q48+Q49</f>
        <v>644226.97</v>
      </c>
    </row>
    <row r="48" spans="1:17" s="7" customFormat="1" ht="16.5" customHeight="1">
      <c r="A48" s="858"/>
      <c r="B48" s="391" t="s">
        <v>792</v>
      </c>
      <c r="C48" s="174" t="s">
        <v>1032</v>
      </c>
      <c r="D48" s="174">
        <v>2418638</v>
      </c>
      <c r="E48" s="239">
        <f>F48+G48</f>
        <v>644226.97</v>
      </c>
      <c r="F48" s="239"/>
      <c r="G48" s="239">
        <f>H48</f>
        <v>644226.97</v>
      </c>
      <c r="H48" s="239">
        <f>M47</f>
        <v>644226.97</v>
      </c>
      <c r="I48" s="245"/>
      <c r="J48" s="245"/>
      <c r="K48" s="245"/>
      <c r="L48" s="245"/>
      <c r="M48" s="245">
        <f>Q48</f>
        <v>644226.97</v>
      </c>
      <c r="N48" s="245">
        <v>0</v>
      </c>
      <c r="O48" s="245"/>
      <c r="P48" s="245"/>
      <c r="Q48" s="252">
        <f>'Z 1. 2 '!S385</f>
        <v>644226.97</v>
      </c>
    </row>
    <row r="49" spans="1:17" s="7" customFormat="1" ht="15" customHeight="1">
      <c r="A49" s="859"/>
      <c r="B49" s="391" t="s">
        <v>792</v>
      </c>
      <c r="C49" s="76" t="s">
        <v>480</v>
      </c>
      <c r="D49" s="76">
        <v>896422</v>
      </c>
      <c r="E49" s="239">
        <f>F49+G49</f>
        <v>132949.37</v>
      </c>
      <c r="F49" s="239">
        <f>H49</f>
        <v>132949.37</v>
      </c>
      <c r="G49" s="239"/>
      <c r="H49" s="239">
        <f>I49</f>
        <v>132949.37</v>
      </c>
      <c r="I49" s="245">
        <f>J49+K49+L49</f>
        <v>132949.37</v>
      </c>
      <c r="J49" s="239"/>
      <c r="K49" s="239"/>
      <c r="L49" s="239">
        <f>'Z 1. 2 '!S386</f>
        <v>132949.37</v>
      </c>
      <c r="M49" s="245"/>
      <c r="N49" s="239"/>
      <c r="O49" s="239"/>
      <c r="P49" s="239"/>
      <c r="Q49" s="448"/>
    </row>
    <row r="50" spans="1:17" s="7" customFormat="1" ht="18" customHeight="1">
      <c r="A50" s="857" t="s">
        <v>335</v>
      </c>
      <c r="B50" s="869" t="s">
        <v>777</v>
      </c>
      <c r="C50" s="869"/>
      <c r="D50" s="869"/>
      <c r="E50" s="869"/>
      <c r="F50" s="869"/>
      <c r="G50" s="869"/>
      <c r="H50" s="869"/>
      <c r="I50" s="869"/>
      <c r="J50" s="869"/>
      <c r="K50" s="869"/>
      <c r="L50" s="869"/>
      <c r="M50" s="869"/>
      <c r="N50" s="869"/>
      <c r="O50" s="869"/>
      <c r="P50" s="869"/>
      <c r="Q50" s="870"/>
    </row>
    <row r="51" spans="1:17" s="7" customFormat="1" ht="16.5" customHeight="1">
      <c r="A51" s="858"/>
      <c r="B51" s="874" t="s">
        <v>778</v>
      </c>
      <c r="C51" s="874"/>
      <c r="D51" s="874"/>
      <c r="E51" s="874"/>
      <c r="F51" s="874"/>
      <c r="G51" s="874"/>
      <c r="H51" s="874"/>
      <c r="I51" s="874"/>
      <c r="J51" s="874"/>
      <c r="K51" s="874"/>
      <c r="L51" s="874"/>
      <c r="M51" s="874"/>
      <c r="N51" s="874"/>
      <c r="O51" s="874"/>
      <c r="P51" s="874"/>
      <c r="Q51" s="875"/>
    </row>
    <row r="52" spans="1:17" s="7" customFormat="1" ht="17.25" customHeight="1">
      <c r="A52" s="858"/>
      <c r="B52" s="874" t="s">
        <v>779</v>
      </c>
      <c r="C52" s="874"/>
      <c r="D52" s="874"/>
      <c r="E52" s="874"/>
      <c r="F52" s="874"/>
      <c r="G52" s="874"/>
      <c r="H52" s="874"/>
      <c r="I52" s="874"/>
      <c r="J52" s="874"/>
      <c r="K52" s="874"/>
      <c r="L52" s="874"/>
      <c r="M52" s="874"/>
      <c r="N52" s="874"/>
      <c r="O52" s="874"/>
      <c r="P52" s="874"/>
      <c r="Q52" s="875"/>
    </row>
    <row r="53" spans="1:17" s="7" customFormat="1" ht="16.5" customHeight="1">
      <c r="A53" s="858"/>
      <c r="B53" s="874" t="s">
        <v>338</v>
      </c>
      <c r="C53" s="874"/>
      <c r="D53" s="874"/>
      <c r="E53" s="874"/>
      <c r="F53" s="874"/>
      <c r="G53" s="874"/>
      <c r="H53" s="874"/>
      <c r="I53" s="874"/>
      <c r="J53" s="874"/>
      <c r="K53" s="874"/>
      <c r="L53" s="874"/>
      <c r="M53" s="874"/>
      <c r="N53" s="874"/>
      <c r="O53" s="874"/>
      <c r="P53" s="874"/>
      <c r="Q53" s="875"/>
    </row>
    <row r="54" spans="1:17" s="7" customFormat="1" ht="15.75" customHeight="1">
      <c r="A54" s="858"/>
      <c r="B54" s="866" t="s">
        <v>337</v>
      </c>
      <c r="C54" s="867"/>
      <c r="D54" s="867"/>
      <c r="E54" s="867"/>
      <c r="F54" s="867"/>
      <c r="G54" s="867"/>
      <c r="H54" s="867"/>
      <c r="I54" s="867"/>
      <c r="J54" s="867"/>
      <c r="K54" s="867"/>
      <c r="L54" s="867"/>
      <c r="M54" s="867"/>
      <c r="N54" s="867"/>
      <c r="O54" s="867"/>
      <c r="P54" s="867"/>
      <c r="Q54" s="868"/>
    </row>
    <row r="55" spans="1:17" s="7" customFormat="1" ht="16.5" customHeight="1">
      <c r="A55" s="858"/>
      <c r="B55" s="450" t="s">
        <v>501</v>
      </c>
      <c r="C55" s="446" t="s">
        <v>924</v>
      </c>
      <c r="D55" s="446">
        <f>D56+D57</f>
        <v>358995</v>
      </c>
      <c r="E55" s="447">
        <f>E56+E57</f>
        <v>358994.64</v>
      </c>
      <c r="F55" s="447">
        <f>I55</f>
        <v>71798.93</v>
      </c>
      <c r="G55" s="447">
        <f>M55</f>
        <v>287195.71</v>
      </c>
      <c r="H55" s="447">
        <f>H56+H57</f>
        <v>358994.64</v>
      </c>
      <c r="I55" s="447">
        <f>J55+K55+L55</f>
        <v>71798.93</v>
      </c>
      <c r="J55" s="447"/>
      <c r="K55" s="447"/>
      <c r="L55" s="447">
        <f>L56+L57</f>
        <v>71798.93</v>
      </c>
      <c r="M55" s="447">
        <f>N55+O55+P55+Q55</f>
        <v>287195.71</v>
      </c>
      <c r="N55" s="447">
        <f>N56+N57</f>
        <v>0</v>
      </c>
      <c r="O55" s="447">
        <f>O56+O57</f>
        <v>0</v>
      </c>
      <c r="P55" s="447">
        <f>P56+P57</f>
        <v>0</v>
      </c>
      <c r="Q55" s="449">
        <f>Q56+Q57</f>
        <v>287195.71</v>
      </c>
    </row>
    <row r="56" spans="1:17" s="7" customFormat="1" ht="16.5" customHeight="1">
      <c r="A56" s="858"/>
      <c r="B56" s="391" t="s">
        <v>336</v>
      </c>
      <c r="C56" s="174" t="s">
        <v>479</v>
      </c>
      <c r="D56" s="174">
        <v>287196</v>
      </c>
      <c r="E56" s="239">
        <f>F56+G56</f>
        <v>287195.71</v>
      </c>
      <c r="F56" s="239"/>
      <c r="G56" s="239">
        <f>H56</f>
        <v>287195.71</v>
      </c>
      <c r="H56" s="239">
        <f>M55</f>
        <v>287195.71</v>
      </c>
      <c r="I56" s="245"/>
      <c r="J56" s="245"/>
      <c r="K56" s="245"/>
      <c r="L56" s="245"/>
      <c r="M56" s="245">
        <f>Q56</f>
        <v>287195.71</v>
      </c>
      <c r="N56" s="245">
        <v>0</v>
      </c>
      <c r="O56" s="245"/>
      <c r="P56" s="245"/>
      <c r="Q56" s="252">
        <f>'Z 1. 2 '!S391</f>
        <v>287195.71</v>
      </c>
    </row>
    <row r="57" spans="1:17" s="7" customFormat="1" ht="17.25" customHeight="1">
      <c r="A57" s="859"/>
      <c r="B57" s="391" t="s">
        <v>336</v>
      </c>
      <c r="C57" s="76" t="s">
        <v>480</v>
      </c>
      <c r="D57" s="76">
        <v>71799</v>
      </c>
      <c r="E57" s="239">
        <f>F57+G57</f>
        <v>71798.93</v>
      </c>
      <c r="F57" s="239">
        <f>H57</f>
        <v>71798.93</v>
      </c>
      <c r="G57" s="239"/>
      <c r="H57" s="239">
        <f>I57</f>
        <v>71798.93</v>
      </c>
      <c r="I57" s="245">
        <f>J57+K57+L57</f>
        <v>71798.93</v>
      </c>
      <c r="J57" s="239"/>
      <c r="K57" s="239"/>
      <c r="L57" s="239">
        <f>'Z 1. 2 '!S392</f>
        <v>71798.93</v>
      </c>
      <c r="M57" s="245"/>
      <c r="N57" s="239"/>
      <c r="O57" s="239"/>
      <c r="P57" s="239"/>
      <c r="Q57" s="448"/>
    </row>
    <row r="58" spans="1:17" s="7" customFormat="1" ht="16.5" customHeight="1">
      <c r="A58" s="506">
        <v>2</v>
      </c>
      <c r="B58" s="454" t="s">
        <v>923</v>
      </c>
      <c r="C58" s="454"/>
      <c r="D58" s="454">
        <f>D63+D68+D77+D83+D102+D122+D143+D165+D186+D206+D225+D238+D258+D269+D296+D315+D339+D361+D391</f>
        <v>2982044</v>
      </c>
      <c r="E58" s="247">
        <f>E63+E68+E77+E83+E102+E122+E143+E165+E186+E206+E225+E238+E258+E269+E296+E315+E339+E361+E391</f>
        <v>1589182.0299999998</v>
      </c>
      <c r="F58" s="247">
        <f aca="true" t="shared" si="3" ref="F58:Q58">F63+F68+F77+F83+F102+F122+F143+F165+F186+F206+F225+F238+F258+F269+F296+F315+F339+F361+F391</f>
        <v>245778.79999999996</v>
      </c>
      <c r="G58" s="247">
        <f t="shared" si="3"/>
        <v>1343403.23</v>
      </c>
      <c r="H58" s="247">
        <f t="shared" si="3"/>
        <v>1589182.0299999998</v>
      </c>
      <c r="I58" s="247">
        <f t="shared" si="3"/>
        <v>245778.79999999996</v>
      </c>
      <c r="J58" s="247">
        <f t="shared" si="3"/>
        <v>0</v>
      </c>
      <c r="K58" s="247">
        <f t="shared" si="3"/>
        <v>0</v>
      </c>
      <c r="L58" s="247">
        <f t="shared" si="3"/>
        <v>245778.79999999996</v>
      </c>
      <c r="M58" s="247">
        <f t="shared" si="3"/>
        <v>1343403.23</v>
      </c>
      <c r="N58" s="247">
        <f t="shared" si="3"/>
        <v>0</v>
      </c>
      <c r="O58" s="247">
        <f t="shared" si="3"/>
        <v>0</v>
      </c>
      <c r="P58" s="247">
        <f t="shared" si="3"/>
        <v>0</v>
      </c>
      <c r="Q58" s="248">
        <f t="shared" si="3"/>
        <v>1343403.23</v>
      </c>
    </row>
    <row r="59" spans="1:17" s="7" customFormat="1" ht="14.25" customHeight="1">
      <c r="A59" s="857" t="s">
        <v>919</v>
      </c>
      <c r="B59" s="860" t="s">
        <v>777</v>
      </c>
      <c r="C59" s="861"/>
      <c r="D59" s="861"/>
      <c r="E59" s="861"/>
      <c r="F59" s="861"/>
      <c r="G59" s="861"/>
      <c r="H59" s="861"/>
      <c r="I59" s="861"/>
      <c r="J59" s="861"/>
      <c r="K59" s="861"/>
      <c r="L59" s="861"/>
      <c r="M59" s="861"/>
      <c r="N59" s="861"/>
      <c r="O59" s="861"/>
      <c r="P59" s="861"/>
      <c r="Q59" s="862"/>
    </row>
    <row r="60" spans="1:17" s="7" customFormat="1" ht="12.75">
      <c r="A60" s="858"/>
      <c r="B60" s="874" t="s">
        <v>147</v>
      </c>
      <c r="C60" s="867"/>
      <c r="D60" s="867"/>
      <c r="E60" s="867"/>
      <c r="F60" s="867"/>
      <c r="G60" s="867"/>
      <c r="H60" s="867"/>
      <c r="I60" s="867"/>
      <c r="J60" s="867"/>
      <c r="K60" s="867"/>
      <c r="L60" s="867"/>
      <c r="M60" s="867"/>
      <c r="N60" s="867"/>
      <c r="O60" s="867"/>
      <c r="P60" s="867"/>
      <c r="Q60" s="868"/>
    </row>
    <row r="61" spans="1:17" s="7" customFormat="1" ht="12.75">
      <c r="A61" s="858"/>
      <c r="B61" s="874" t="s">
        <v>148</v>
      </c>
      <c r="C61" s="867"/>
      <c r="D61" s="867"/>
      <c r="E61" s="867"/>
      <c r="F61" s="867"/>
      <c r="G61" s="867"/>
      <c r="H61" s="867"/>
      <c r="I61" s="867"/>
      <c r="J61" s="867"/>
      <c r="K61" s="867"/>
      <c r="L61" s="867"/>
      <c r="M61" s="867"/>
      <c r="N61" s="867"/>
      <c r="O61" s="867"/>
      <c r="P61" s="867"/>
      <c r="Q61" s="868"/>
    </row>
    <row r="62" spans="1:17" s="7" customFormat="1" ht="15" customHeight="1">
      <c r="A62" s="858"/>
      <c r="B62" s="874" t="s">
        <v>149</v>
      </c>
      <c r="C62" s="867"/>
      <c r="D62" s="867"/>
      <c r="E62" s="867"/>
      <c r="F62" s="867"/>
      <c r="G62" s="867"/>
      <c r="H62" s="867"/>
      <c r="I62" s="867"/>
      <c r="J62" s="867"/>
      <c r="K62" s="867"/>
      <c r="L62" s="867"/>
      <c r="M62" s="867"/>
      <c r="N62" s="867"/>
      <c r="O62" s="867"/>
      <c r="P62" s="867"/>
      <c r="Q62" s="868"/>
    </row>
    <row r="63" spans="1:17" s="7" customFormat="1" ht="15.75" customHeight="1">
      <c r="A63" s="858"/>
      <c r="B63" s="450" t="s">
        <v>150</v>
      </c>
      <c r="C63" s="446" t="s">
        <v>151</v>
      </c>
      <c r="D63" s="446">
        <f>SUM(D64:D64)</f>
        <v>1306</v>
      </c>
      <c r="E63" s="447">
        <f>F63+G63</f>
        <v>1306.2</v>
      </c>
      <c r="F63" s="447">
        <f>I63</f>
        <v>1306.2</v>
      </c>
      <c r="G63" s="447">
        <f>M63</f>
        <v>0</v>
      </c>
      <c r="H63" s="447">
        <f>I63+M63</f>
        <v>1306.2</v>
      </c>
      <c r="I63" s="447">
        <f>SUM(I64:I64)</f>
        <v>1306.2</v>
      </c>
      <c r="J63" s="447"/>
      <c r="K63" s="447"/>
      <c r="L63" s="447">
        <f>SUM(L64:L64)</f>
        <v>1306.2</v>
      </c>
      <c r="M63" s="447">
        <f>SUM(M64:M64)</f>
        <v>0</v>
      </c>
      <c r="N63" s="447">
        <v>0</v>
      </c>
      <c r="O63" s="447">
        <v>0</v>
      </c>
      <c r="P63" s="447">
        <v>0</v>
      </c>
      <c r="Q63" s="449">
        <f>SUM(Q64:Q64)</f>
        <v>0</v>
      </c>
    </row>
    <row r="64" spans="1:17" s="7" customFormat="1" ht="49.5" customHeight="1">
      <c r="A64" s="859"/>
      <c r="B64" s="170" t="s">
        <v>146</v>
      </c>
      <c r="C64" s="76" t="s">
        <v>145</v>
      </c>
      <c r="D64" s="76">
        <v>1306</v>
      </c>
      <c r="E64" s="239">
        <f>F64+G64</f>
        <v>1306.2</v>
      </c>
      <c r="F64" s="239">
        <f>I64</f>
        <v>1306.2</v>
      </c>
      <c r="G64" s="239">
        <f>M64</f>
        <v>0</v>
      </c>
      <c r="H64" s="239">
        <f>I64+M64</f>
        <v>1306.2</v>
      </c>
      <c r="I64" s="239">
        <f>L64</f>
        <v>1306.2</v>
      </c>
      <c r="J64" s="239"/>
      <c r="K64" s="239"/>
      <c r="L64" s="239">
        <f>'Z 1. 2 '!M108</f>
        <v>1306.2</v>
      </c>
      <c r="M64" s="245">
        <f>N64+O64+P64+Q64</f>
        <v>0</v>
      </c>
      <c r="N64" s="239"/>
      <c r="O64" s="239"/>
      <c r="P64" s="239"/>
      <c r="Q64" s="448"/>
    </row>
    <row r="65" spans="1:17" s="7" customFormat="1" ht="17.25" customHeight="1">
      <c r="A65" s="857" t="s">
        <v>920</v>
      </c>
      <c r="B65" s="876" t="s">
        <v>784</v>
      </c>
      <c r="C65" s="877"/>
      <c r="D65" s="877"/>
      <c r="E65" s="877"/>
      <c r="F65" s="877"/>
      <c r="G65" s="877"/>
      <c r="H65" s="877"/>
      <c r="I65" s="877"/>
      <c r="J65" s="877"/>
      <c r="K65" s="877"/>
      <c r="L65" s="877"/>
      <c r="M65" s="877"/>
      <c r="N65" s="877"/>
      <c r="O65" s="877"/>
      <c r="P65" s="877"/>
      <c r="Q65" s="878"/>
    </row>
    <row r="66" spans="1:17" s="7" customFormat="1" ht="16.5" customHeight="1">
      <c r="A66" s="858"/>
      <c r="B66" s="871" t="s">
        <v>785</v>
      </c>
      <c r="C66" s="872"/>
      <c r="D66" s="872"/>
      <c r="E66" s="872"/>
      <c r="F66" s="872"/>
      <c r="G66" s="872"/>
      <c r="H66" s="872"/>
      <c r="I66" s="872"/>
      <c r="J66" s="872"/>
      <c r="K66" s="872"/>
      <c r="L66" s="872"/>
      <c r="M66" s="872"/>
      <c r="N66" s="872"/>
      <c r="O66" s="872"/>
      <c r="P66" s="872"/>
      <c r="Q66" s="873"/>
    </row>
    <row r="67" spans="1:17" s="7" customFormat="1" ht="15.75" customHeight="1">
      <c r="A67" s="858"/>
      <c r="B67" s="871" t="s">
        <v>786</v>
      </c>
      <c r="C67" s="872"/>
      <c r="D67" s="872"/>
      <c r="E67" s="872"/>
      <c r="F67" s="872"/>
      <c r="G67" s="872"/>
      <c r="H67" s="872"/>
      <c r="I67" s="872"/>
      <c r="J67" s="872"/>
      <c r="K67" s="872"/>
      <c r="L67" s="872"/>
      <c r="M67" s="872"/>
      <c r="N67" s="872"/>
      <c r="O67" s="872"/>
      <c r="P67" s="872"/>
      <c r="Q67" s="873"/>
    </row>
    <row r="68" spans="1:17" s="7" customFormat="1" ht="12.75" customHeight="1">
      <c r="A68" s="858"/>
      <c r="B68" s="446" t="s">
        <v>791</v>
      </c>
      <c r="C68" s="446" t="s">
        <v>483</v>
      </c>
      <c r="D68" s="390">
        <f>SUM(D69:D72)</f>
        <v>187000</v>
      </c>
      <c r="E68" s="658">
        <f>SUM(E69:E72)</f>
        <v>84817.38</v>
      </c>
      <c r="F68" s="658">
        <f aca="true" t="shared" si="4" ref="F68:Q68">SUM(F69:F72)</f>
        <v>12722.62</v>
      </c>
      <c r="G68" s="658">
        <f t="shared" si="4"/>
        <v>72094.76000000001</v>
      </c>
      <c r="H68" s="658">
        <f t="shared" si="4"/>
        <v>84817.38</v>
      </c>
      <c r="I68" s="658">
        <f t="shared" si="4"/>
        <v>12722.62</v>
      </c>
      <c r="J68" s="658">
        <f t="shared" si="4"/>
        <v>0</v>
      </c>
      <c r="K68" s="658">
        <f t="shared" si="4"/>
        <v>0</v>
      </c>
      <c r="L68" s="658">
        <f t="shared" si="4"/>
        <v>12722.62</v>
      </c>
      <c r="M68" s="658">
        <f t="shared" si="4"/>
        <v>72094.76000000001</v>
      </c>
      <c r="N68" s="658">
        <f t="shared" si="4"/>
        <v>0</v>
      </c>
      <c r="O68" s="658">
        <f t="shared" si="4"/>
        <v>0</v>
      </c>
      <c r="P68" s="658">
        <f t="shared" si="4"/>
        <v>0</v>
      </c>
      <c r="Q68" s="659">
        <f t="shared" si="4"/>
        <v>72094.76000000001</v>
      </c>
    </row>
    <row r="69" spans="1:17" s="7" customFormat="1" ht="15.75" customHeight="1">
      <c r="A69" s="858"/>
      <c r="B69" s="170" t="s">
        <v>639</v>
      </c>
      <c r="C69" s="76" t="s">
        <v>787</v>
      </c>
      <c r="D69" s="76">
        <v>24225</v>
      </c>
      <c r="E69" s="239">
        <f>F69+G69</f>
        <v>22525</v>
      </c>
      <c r="F69" s="239">
        <f>I69</f>
        <v>0</v>
      </c>
      <c r="G69" s="239">
        <f>M69</f>
        <v>22525</v>
      </c>
      <c r="H69" s="239">
        <f>I69+M69</f>
        <v>22525</v>
      </c>
      <c r="I69" s="239">
        <f>L69</f>
        <v>0</v>
      </c>
      <c r="J69" s="239"/>
      <c r="K69" s="239"/>
      <c r="L69" s="239"/>
      <c r="M69" s="245">
        <f>Q69</f>
        <v>22525</v>
      </c>
      <c r="N69" s="239"/>
      <c r="O69" s="239"/>
      <c r="P69" s="239"/>
      <c r="Q69" s="448">
        <f>'Z 1. 2 '!M141</f>
        <v>22525</v>
      </c>
    </row>
    <row r="70" spans="1:17" s="7" customFormat="1" ht="15.75" customHeight="1">
      <c r="A70" s="858"/>
      <c r="B70" s="170" t="s">
        <v>639</v>
      </c>
      <c r="C70" s="76" t="s">
        <v>788</v>
      </c>
      <c r="D70" s="76">
        <v>4275</v>
      </c>
      <c r="E70" s="239">
        <f>F70+G70</f>
        <v>3975</v>
      </c>
      <c r="F70" s="239">
        <f>I70</f>
        <v>3975</v>
      </c>
      <c r="G70" s="239">
        <f>M70</f>
        <v>0</v>
      </c>
      <c r="H70" s="239">
        <f>I70+M70</f>
        <v>3975</v>
      </c>
      <c r="I70" s="239">
        <f>L70</f>
        <v>3975</v>
      </c>
      <c r="J70" s="239"/>
      <c r="K70" s="239"/>
      <c r="L70" s="239">
        <f>'Z 1. 2 '!M142</f>
        <v>3975</v>
      </c>
      <c r="M70" s="245">
        <f>Q70</f>
        <v>0</v>
      </c>
      <c r="N70" s="239"/>
      <c r="O70" s="239"/>
      <c r="P70" s="239"/>
      <c r="Q70" s="448"/>
    </row>
    <row r="71" spans="1:17" s="7" customFormat="1" ht="15.75" customHeight="1">
      <c r="A71" s="858"/>
      <c r="B71" s="170" t="s">
        <v>869</v>
      </c>
      <c r="C71" s="76" t="s">
        <v>789</v>
      </c>
      <c r="D71" s="76">
        <v>134725</v>
      </c>
      <c r="E71" s="239">
        <f>F71+G71</f>
        <v>49569.76</v>
      </c>
      <c r="F71" s="239">
        <f>I71</f>
        <v>0</v>
      </c>
      <c r="G71" s="239">
        <f>M71</f>
        <v>49569.76</v>
      </c>
      <c r="H71" s="239">
        <f>I71+M71</f>
        <v>49569.76</v>
      </c>
      <c r="I71" s="239">
        <f>L71</f>
        <v>0</v>
      </c>
      <c r="J71" s="239"/>
      <c r="K71" s="239"/>
      <c r="L71" s="239"/>
      <c r="M71" s="245">
        <f>Q71</f>
        <v>49569.76</v>
      </c>
      <c r="N71" s="239"/>
      <c r="O71" s="239"/>
      <c r="P71" s="239"/>
      <c r="Q71" s="448">
        <f>'Z 1. 2 '!M145</f>
        <v>49569.76</v>
      </c>
    </row>
    <row r="72" spans="1:17" s="7" customFormat="1" ht="15" customHeight="1">
      <c r="A72" s="657"/>
      <c r="B72" s="170" t="s">
        <v>869</v>
      </c>
      <c r="C72" s="76" t="s">
        <v>790</v>
      </c>
      <c r="D72" s="76">
        <v>23775</v>
      </c>
      <c r="E72" s="239">
        <f>F72+G72</f>
        <v>8747.62</v>
      </c>
      <c r="F72" s="239">
        <f>I72</f>
        <v>8747.62</v>
      </c>
      <c r="G72" s="239">
        <f>M72</f>
        <v>0</v>
      </c>
      <c r="H72" s="239">
        <f>I72+M72</f>
        <v>8747.62</v>
      </c>
      <c r="I72" s="239">
        <f>L72</f>
        <v>8747.62</v>
      </c>
      <c r="J72" s="239"/>
      <c r="K72" s="239"/>
      <c r="L72" s="239">
        <f>'Z 1. 2 '!M146</f>
        <v>8747.62</v>
      </c>
      <c r="M72" s="245">
        <f>Q72</f>
        <v>0</v>
      </c>
      <c r="N72" s="239"/>
      <c r="O72" s="239"/>
      <c r="P72" s="239"/>
      <c r="Q72" s="448"/>
    </row>
    <row r="73" spans="1:17" s="7" customFormat="1" ht="12.75">
      <c r="A73" s="857" t="s">
        <v>484</v>
      </c>
      <c r="B73" s="869" t="s">
        <v>777</v>
      </c>
      <c r="C73" s="869"/>
      <c r="D73" s="869"/>
      <c r="E73" s="869"/>
      <c r="F73" s="869"/>
      <c r="G73" s="869"/>
      <c r="H73" s="869"/>
      <c r="I73" s="869"/>
      <c r="J73" s="869"/>
      <c r="K73" s="869"/>
      <c r="L73" s="869"/>
      <c r="M73" s="869"/>
      <c r="N73" s="869"/>
      <c r="O73" s="869"/>
      <c r="P73" s="869"/>
      <c r="Q73" s="870"/>
    </row>
    <row r="74" spans="1:17" s="7" customFormat="1" ht="12.75">
      <c r="A74" s="858"/>
      <c r="B74" s="863" t="s">
        <v>783</v>
      </c>
      <c r="C74" s="864"/>
      <c r="D74" s="864"/>
      <c r="E74" s="864"/>
      <c r="F74" s="864"/>
      <c r="G74" s="864"/>
      <c r="H74" s="864"/>
      <c r="I74" s="864"/>
      <c r="J74" s="864"/>
      <c r="K74" s="864"/>
      <c r="L74" s="864"/>
      <c r="M74" s="864"/>
      <c r="N74" s="864"/>
      <c r="O74" s="864"/>
      <c r="P74" s="864"/>
      <c r="Q74" s="865"/>
    </row>
    <row r="75" spans="1:17" s="7" customFormat="1" ht="12.75">
      <c r="A75" s="858"/>
      <c r="B75" s="866" t="s">
        <v>829</v>
      </c>
      <c r="C75" s="867"/>
      <c r="D75" s="867"/>
      <c r="E75" s="867"/>
      <c r="F75" s="867"/>
      <c r="G75" s="867"/>
      <c r="H75" s="867"/>
      <c r="I75" s="867"/>
      <c r="J75" s="867"/>
      <c r="K75" s="867"/>
      <c r="L75" s="867"/>
      <c r="M75" s="867"/>
      <c r="N75" s="867"/>
      <c r="O75" s="867"/>
      <c r="P75" s="867"/>
      <c r="Q75" s="868"/>
    </row>
    <row r="76" spans="1:17" s="7" customFormat="1" ht="12.75">
      <c r="A76" s="858"/>
      <c r="B76" s="866" t="s">
        <v>830</v>
      </c>
      <c r="C76" s="867"/>
      <c r="D76" s="867"/>
      <c r="E76" s="867"/>
      <c r="F76" s="867"/>
      <c r="G76" s="867"/>
      <c r="H76" s="867"/>
      <c r="I76" s="867"/>
      <c r="J76" s="867"/>
      <c r="K76" s="867"/>
      <c r="L76" s="867"/>
      <c r="M76" s="867"/>
      <c r="N76" s="867"/>
      <c r="O76" s="867"/>
      <c r="P76" s="867"/>
      <c r="Q76" s="868"/>
    </row>
    <row r="77" spans="1:17" s="7" customFormat="1" ht="12.75">
      <c r="A77" s="858"/>
      <c r="B77" s="453" t="s">
        <v>791</v>
      </c>
      <c r="C77" s="446" t="s">
        <v>483</v>
      </c>
      <c r="D77" s="446">
        <f>D78</f>
        <v>18812</v>
      </c>
      <c r="E77" s="447">
        <f>SUM(E78:E78)</f>
        <v>18812.3</v>
      </c>
      <c r="F77" s="447">
        <f aca="true" t="shared" si="5" ref="F77:Q77">SUM(F78:F78)</f>
        <v>18812.3</v>
      </c>
      <c r="G77" s="447">
        <f t="shared" si="5"/>
        <v>0</v>
      </c>
      <c r="H77" s="447">
        <f t="shared" si="5"/>
        <v>18812.3</v>
      </c>
      <c r="I77" s="447">
        <f t="shared" si="5"/>
        <v>18812.3</v>
      </c>
      <c r="J77" s="447">
        <f t="shared" si="5"/>
        <v>0</v>
      </c>
      <c r="K77" s="447">
        <f t="shared" si="5"/>
        <v>0</v>
      </c>
      <c r="L77" s="447">
        <f t="shared" si="5"/>
        <v>18812.3</v>
      </c>
      <c r="M77" s="447">
        <f t="shared" si="5"/>
        <v>0</v>
      </c>
      <c r="N77" s="447">
        <f t="shared" si="5"/>
        <v>0</v>
      </c>
      <c r="O77" s="447">
        <f t="shared" si="5"/>
        <v>0</v>
      </c>
      <c r="P77" s="447">
        <f t="shared" si="5"/>
        <v>0</v>
      </c>
      <c r="Q77" s="449">
        <f t="shared" si="5"/>
        <v>0</v>
      </c>
    </row>
    <row r="78" spans="1:17" s="7" customFormat="1" ht="45">
      <c r="A78" s="859"/>
      <c r="B78" s="496" t="s">
        <v>831</v>
      </c>
      <c r="C78" s="494" t="s">
        <v>832</v>
      </c>
      <c r="D78" s="354">
        <v>18812</v>
      </c>
      <c r="E78" s="239">
        <f>F78+G78</f>
        <v>18812.3</v>
      </c>
      <c r="F78" s="239">
        <f>I78</f>
        <v>18812.3</v>
      </c>
      <c r="G78" s="239">
        <f>M78</f>
        <v>0</v>
      </c>
      <c r="H78" s="239">
        <f>I78+M78</f>
        <v>18812.3</v>
      </c>
      <c r="I78" s="239">
        <f>L78</f>
        <v>18812.3</v>
      </c>
      <c r="J78" s="239"/>
      <c r="K78" s="239"/>
      <c r="L78" s="239">
        <f>'Z 1. 2 '!M138</f>
        <v>18812.3</v>
      </c>
      <c r="M78" s="245">
        <v>0</v>
      </c>
      <c r="N78" s="239"/>
      <c r="O78" s="239"/>
      <c r="P78" s="239"/>
      <c r="Q78" s="448">
        <v>0</v>
      </c>
    </row>
    <row r="79" spans="1:17" s="7" customFormat="1" ht="11.25" customHeight="1">
      <c r="A79" s="660"/>
      <c r="B79" s="869" t="s">
        <v>833</v>
      </c>
      <c r="C79" s="869"/>
      <c r="D79" s="869"/>
      <c r="E79" s="869"/>
      <c r="F79" s="869"/>
      <c r="G79" s="869"/>
      <c r="H79" s="869"/>
      <c r="I79" s="869"/>
      <c r="J79" s="869"/>
      <c r="K79" s="869"/>
      <c r="L79" s="869"/>
      <c r="M79" s="869"/>
      <c r="N79" s="869"/>
      <c r="O79" s="869"/>
      <c r="P79" s="869"/>
      <c r="Q79" s="870"/>
    </row>
    <row r="80" spans="1:17" s="7" customFormat="1" ht="11.25" customHeight="1">
      <c r="A80" s="661"/>
      <c r="B80" s="863" t="s">
        <v>836</v>
      </c>
      <c r="C80" s="864"/>
      <c r="D80" s="864"/>
      <c r="E80" s="864"/>
      <c r="F80" s="864"/>
      <c r="G80" s="864"/>
      <c r="H80" s="864"/>
      <c r="I80" s="864"/>
      <c r="J80" s="864"/>
      <c r="K80" s="864"/>
      <c r="L80" s="864"/>
      <c r="M80" s="864"/>
      <c r="N80" s="864"/>
      <c r="O80" s="864"/>
      <c r="P80" s="864"/>
      <c r="Q80" s="865"/>
    </row>
    <row r="81" spans="1:17" s="7" customFormat="1" ht="11.25" customHeight="1">
      <c r="A81" s="661"/>
      <c r="B81" s="866" t="s">
        <v>837</v>
      </c>
      <c r="C81" s="867"/>
      <c r="D81" s="867"/>
      <c r="E81" s="867"/>
      <c r="F81" s="867"/>
      <c r="G81" s="867"/>
      <c r="H81" s="867"/>
      <c r="I81" s="867"/>
      <c r="J81" s="867"/>
      <c r="K81" s="867"/>
      <c r="L81" s="867"/>
      <c r="M81" s="867"/>
      <c r="N81" s="867"/>
      <c r="O81" s="867"/>
      <c r="P81" s="867"/>
      <c r="Q81" s="868"/>
    </row>
    <row r="82" spans="1:17" s="7" customFormat="1" ht="11.25" customHeight="1">
      <c r="A82" s="661"/>
      <c r="B82" s="866" t="s">
        <v>838</v>
      </c>
      <c r="C82" s="867"/>
      <c r="D82" s="867"/>
      <c r="E82" s="867"/>
      <c r="F82" s="867"/>
      <c r="G82" s="867"/>
      <c r="H82" s="867"/>
      <c r="I82" s="867"/>
      <c r="J82" s="867"/>
      <c r="K82" s="867"/>
      <c r="L82" s="867"/>
      <c r="M82" s="867"/>
      <c r="N82" s="867"/>
      <c r="O82" s="867"/>
      <c r="P82" s="867"/>
      <c r="Q82" s="868"/>
    </row>
    <row r="83" spans="1:17" s="7" customFormat="1" ht="11.25" customHeight="1">
      <c r="A83" s="661"/>
      <c r="B83" s="446" t="s">
        <v>791</v>
      </c>
      <c r="C83" s="446" t="s">
        <v>839</v>
      </c>
      <c r="D83" s="446">
        <f aca="true" t="shared" si="6" ref="D83:Q83">SUM(D84:D97)</f>
        <v>27407</v>
      </c>
      <c r="E83" s="447">
        <f t="shared" si="6"/>
        <v>24082.86</v>
      </c>
      <c r="F83" s="447">
        <f t="shared" si="6"/>
        <v>3612.4800000000005</v>
      </c>
      <c r="G83" s="447">
        <f t="shared" si="6"/>
        <v>20470.380000000005</v>
      </c>
      <c r="H83" s="447">
        <f t="shared" si="6"/>
        <v>24082.86</v>
      </c>
      <c r="I83" s="447">
        <f t="shared" si="6"/>
        <v>3612.4800000000005</v>
      </c>
      <c r="J83" s="447">
        <f t="shared" si="6"/>
        <v>0</v>
      </c>
      <c r="K83" s="447">
        <f t="shared" si="6"/>
        <v>0</v>
      </c>
      <c r="L83" s="447">
        <f t="shared" si="6"/>
        <v>3612.4800000000005</v>
      </c>
      <c r="M83" s="447">
        <f t="shared" si="6"/>
        <v>20470.380000000005</v>
      </c>
      <c r="N83" s="447">
        <f t="shared" si="6"/>
        <v>0</v>
      </c>
      <c r="O83" s="447">
        <f t="shared" si="6"/>
        <v>0</v>
      </c>
      <c r="P83" s="447">
        <f t="shared" si="6"/>
        <v>0</v>
      </c>
      <c r="Q83" s="449">
        <f t="shared" si="6"/>
        <v>20470.380000000005</v>
      </c>
    </row>
    <row r="84" spans="1:17" s="7" customFormat="1" ht="11.25" customHeight="1">
      <c r="A84" s="661"/>
      <c r="B84" s="76" t="s">
        <v>849</v>
      </c>
      <c r="C84" s="76" t="s">
        <v>793</v>
      </c>
      <c r="D84" s="394">
        <v>2129</v>
      </c>
      <c r="E84" s="399">
        <f>F84+G84</f>
        <v>2128.67</v>
      </c>
      <c r="F84" s="399">
        <f>I84</f>
        <v>0</v>
      </c>
      <c r="G84" s="399">
        <f>M84</f>
        <v>2128.67</v>
      </c>
      <c r="H84" s="399">
        <f>I84+M84</f>
        <v>2128.67</v>
      </c>
      <c r="I84" s="399">
        <f>L84</f>
        <v>0</v>
      </c>
      <c r="J84" s="399"/>
      <c r="K84" s="399"/>
      <c r="L84" s="399"/>
      <c r="M84" s="399">
        <f>Q84</f>
        <v>2128.67</v>
      </c>
      <c r="N84" s="399"/>
      <c r="O84" s="399"/>
      <c r="P84" s="399"/>
      <c r="Q84" s="416">
        <v>2128.67</v>
      </c>
    </row>
    <row r="85" spans="1:17" s="7" customFormat="1" ht="11.25" customHeight="1">
      <c r="A85" s="661"/>
      <c r="B85" s="76" t="s">
        <v>849</v>
      </c>
      <c r="C85" s="76" t="s">
        <v>614</v>
      </c>
      <c r="D85" s="394">
        <v>376</v>
      </c>
      <c r="E85" s="399">
        <f aca="true" t="shared" si="7" ref="E85:E97">F85+G85</f>
        <v>375.66</v>
      </c>
      <c r="F85" s="399">
        <f aca="true" t="shared" si="8" ref="F85:F97">I85</f>
        <v>375.66</v>
      </c>
      <c r="G85" s="399">
        <f aca="true" t="shared" si="9" ref="G85:G97">M85</f>
        <v>0</v>
      </c>
      <c r="H85" s="399">
        <f aca="true" t="shared" si="10" ref="H85:H97">I85+M85</f>
        <v>375.66</v>
      </c>
      <c r="I85" s="399">
        <f aca="true" t="shared" si="11" ref="I85:I97">L85</f>
        <v>375.66</v>
      </c>
      <c r="J85" s="399"/>
      <c r="K85" s="399"/>
      <c r="L85" s="399">
        <v>375.66</v>
      </c>
      <c r="M85" s="399">
        <f aca="true" t="shared" si="12" ref="M85:M97">Q85</f>
        <v>0</v>
      </c>
      <c r="N85" s="399"/>
      <c r="O85" s="399"/>
      <c r="P85" s="399"/>
      <c r="Q85" s="416"/>
    </row>
    <row r="86" spans="1:17" s="7" customFormat="1" ht="11.25" customHeight="1">
      <c r="A86" s="661"/>
      <c r="B86" s="76" t="s">
        <v>684</v>
      </c>
      <c r="C86" s="76" t="s">
        <v>794</v>
      </c>
      <c r="D86" s="394">
        <v>343</v>
      </c>
      <c r="E86" s="399">
        <f t="shared" si="7"/>
        <v>343.32</v>
      </c>
      <c r="F86" s="399">
        <f t="shared" si="8"/>
        <v>0</v>
      </c>
      <c r="G86" s="399">
        <f t="shared" si="9"/>
        <v>343.32</v>
      </c>
      <c r="H86" s="399">
        <f t="shared" si="10"/>
        <v>343.32</v>
      </c>
      <c r="I86" s="399">
        <f t="shared" si="11"/>
        <v>0</v>
      </c>
      <c r="J86" s="399"/>
      <c r="K86" s="399"/>
      <c r="L86" s="399"/>
      <c r="M86" s="399">
        <f t="shared" si="12"/>
        <v>343.32</v>
      </c>
      <c r="N86" s="399"/>
      <c r="O86" s="399"/>
      <c r="P86" s="399"/>
      <c r="Q86" s="416">
        <v>343.32</v>
      </c>
    </row>
    <row r="87" spans="1:17" s="7" customFormat="1" ht="11.25" customHeight="1">
      <c r="A87" s="661"/>
      <c r="B87" s="76" t="s">
        <v>684</v>
      </c>
      <c r="C87" s="76" t="s">
        <v>615</v>
      </c>
      <c r="D87" s="394">
        <v>61</v>
      </c>
      <c r="E87" s="399">
        <f t="shared" si="7"/>
        <v>60.6</v>
      </c>
      <c r="F87" s="399">
        <f t="shared" si="8"/>
        <v>60.6</v>
      </c>
      <c r="G87" s="399">
        <f t="shared" si="9"/>
        <v>0</v>
      </c>
      <c r="H87" s="399">
        <f t="shared" si="10"/>
        <v>60.6</v>
      </c>
      <c r="I87" s="399">
        <f t="shared" si="11"/>
        <v>60.6</v>
      </c>
      <c r="J87" s="399"/>
      <c r="K87" s="399"/>
      <c r="L87" s="399">
        <v>60.6</v>
      </c>
      <c r="M87" s="399">
        <f t="shared" si="12"/>
        <v>0</v>
      </c>
      <c r="N87" s="399"/>
      <c r="O87" s="399"/>
      <c r="P87" s="399"/>
      <c r="Q87" s="416"/>
    </row>
    <row r="88" spans="1:17" s="7" customFormat="1" ht="11.25" customHeight="1">
      <c r="A88" s="661"/>
      <c r="B88" s="76" t="s">
        <v>500</v>
      </c>
      <c r="C88" s="76" t="s">
        <v>795</v>
      </c>
      <c r="D88" s="394">
        <v>14013</v>
      </c>
      <c r="E88" s="399">
        <f t="shared" si="7"/>
        <v>14013.52</v>
      </c>
      <c r="F88" s="399">
        <f t="shared" si="8"/>
        <v>0</v>
      </c>
      <c r="G88" s="399">
        <f t="shared" si="9"/>
        <v>14013.52</v>
      </c>
      <c r="H88" s="399">
        <f t="shared" si="10"/>
        <v>14013.52</v>
      </c>
      <c r="I88" s="399">
        <f t="shared" si="11"/>
        <v>0</v>
      </c>
      <c r="J88" s="399"/>
      <c r="K88" s="399"/>
      <c r="L88" s="399"/>
      <c r="M88" s="399">
        <f t="shared" si="12"/>
        <v>14013.52</v>
      </c>
      <c r="N88" s="399"/>
      <c r="O88" s="399"/>
      <c r="P88" s="399"/>
      <c r="Q88" s="416">
        <v>14013.52</v>
      </c>
    </row>
    <row r="89" spans="1:17" s="7" customFormat="1" ht="11.25" customHeight="1">
      <c r="A89" s="661"/>
      <c r="B89" s="76" t="s">
        <v>500</v>
      </c>
      <c r="C89" s="76" t="s">
        <v>616</v>
      </c>
      <c r="D89" s="394">
        <v>2473</v>
      </c>
      <c r="E89" s="399">
        <f t="shared" si="7"/>
        <v>2473.01</v>
      </c>
      <c r="F89" s="399">
        <f t="shared" si="8"/>
        <v>2473.01</v>
      </c>
      <c r="G89" s="399">
        <f t="shared" si="9"/>
        <v>0</v>
      </c>
      <c r="H89" s="399">
        <f t="shared" si="10"/>
        <v>2473.01</v>
      </c>
      <c r="I89" s="399">
        <f t="shared" si="11"/>
        <v>2473.01</v>
      </c>
      <c r="J89" s="399"/>
      <c r="K89" s="399"/>
      <c r="L89" s="399">
        <v>2473.01</v>
      </c>
      <c r="M89" s="399">
        <f t="shared" si="12"/>
        <v>0</v>
      </c>
      <c r="N89" s="399"/>
      <c r="O89" s="399"/>
      <c r="P89" s="399"/>
      <c r="Q89" s="416"/>
    </row>
    <row r="90" spans="1:17" s="7" customFormat="1" ht="11.25" customHeight="1">
      <c r="A90" s="661" t="s">
        <v>485</v>
      </c>
      <c r="B90" s="76" t="s">
        <v>686</v>
      </c>
      <c r="C90" s="76" t="s">
        <v>399</v>
      </c>
      <c r="D90" s="394">
        <v>1101</v>
      </c>
      <c r="E90" s="399">
        <f t="shared" si="7"/>
        <v>1101</v>
      </c>
      <c r="F90" s="399">
        <f t="shared" si="8"/>
        <v>0</v>
      </c>
      <c r="G90" s="399">
        <f t="shared" si="9"/>
        <v>1101</v>
      </c>
      <c r="H90" s="399">
        <f t="shared" si="10"/>
        <v>1101</v>
      </c>
      <c r="I90" s="399">
        <f t="shared" si="11"/>
        <v>0</v>
      </c>
      <c r="J90" s="399"/>
      <c r="K90" s="399"/>
      <c r="L90" s="399"/>
      <c r="M90" s="399">
        <f t="shared" si="12"/>
        <v>1101</v>
      </c>
      <c r="N90" s="399"/>
      <c r="O90" s="399"/>
      <c r="P90" s="399"/>
      <c r="Q90" s="416">
        <v>1101</v>
      </c>
    </row>
    <row r="91" spans="1:17" s="7" customFormat="1" ht="11.25" customHeight="1">
      <c r="A91" s="661"/>
      <c r="B91" s="76" t="s">
        <v>686</v>
      </c>
      <c r="C91" s="76" t="s">
        <v>475</v>
      </c>
      <c r="D91" s="394">
        <v>194</v>
      </c>
      <c r="E91" s="399">
        <f t="shared" si="7"/>
        <v>194</v>
      </c>
      <c r="F91" s="399">
        <f t="shared" si="8"/>
        <v>194</v>
      </c>
      <c r="G91" s="399">
        <f t="shared" si="9"/>
        <v>0</v>
      </c>
      <c r="H91" s="399">
        <f t="shared" si="10"/>
        <v>194</v>
      </c>
      <c r="I91" s="399">
        <f t="shared" si="11"/>
        <v>194</v>
      </c>
      <c r="J91" s="399"/>
      <c r="K91" s="399"/>
      <c r="L91" s="399">
        <v>194</v>
      </c>
      <c r="M91" s="399">
        <f t="shared" si="12"/>
        <v>0</v>
      </c>
      <c r="N91" s="399"/>
      <c r="O91" s="399"/>
      <c r="P91" s="399"/>
      <c r="Q91" s="416"/>
    </row>
    <row r="92" spans="1:17" s="7" customFormat="1" ht="11.25" customHeight="1">
      <c r="A92" s="661"/>
      <c r="B92" s="76" t="s">
        <v>620</v>
      </c>
      <c r="C92" s="76" t="s">
        <v>796</v>
      </c>
      <c r="D92" s="394">
        <v>2824</v>
      </c>
      <c r="E92" s="399">
        <f t="shared" si="7"/>
        <v>0</v>
      </c>
      <c r="F92" s="399">
        <f t="shared" si="8"/>
        <v>0</v>
      </c>
      <c r="G92" s="399">
        <f t="shared" si="9"/>
        <v>0</v>
      </c>
      <c r="H92" s="399">
        <f t="shared" si="10"/>
        <v>0</v>
      </c>
      <c r="I92" s="399">
        <f t="shared" si="11"/>
        <v>0</v>
      </c>
      <c r="J92" s="399"/>
      <c r="K92" s="399"/>
      <c r="L92" s="399"/>
      <c r="M92" s="399">
        <f t="shared" si="12"/>
        <v>0</v>
      </c>
      <c r="N92" s="399"/>
      <c r="O92" s="399"/>
      <c r="P92" s="399"/>
      <c r="Q92" s="416">
        <v>0</v>
      </c>
    </row>
    <row r="93" spans="1:17" s="7" customFormat="1" ht="11.25" customHeight="1">
      <c r="A93" s="661"/>
      <c r="B93" s="76" t="s">
        <v>620</v>
      </c>
      <c r="C93" s="76" t="s">
        <v>619</v>
      </c>
      <c r="D93" s="394">
        <v>499</v>
      </c>
      <c r="E93" s="399">
        <f t="shared" si="7"/>
        <v>0</v>
      </c>
      <c r="F93" s="399">
        <f t="shared" si="8"/>
        <v>0</v>
      </c>
      <c r="G93" s="399">
        <f t="shared" si="9"/>
        <v>0</v>
      </c>
      <c r="H93" s="399">
        <f t="shared" si="10"/>
        <v>0</v>
      </c>
      <c r="I93" s="399">
        <f t="shared" si="11"/>
        <v>0</v>
      </c>
      <c r="J93" s="399"/>
      <c r="K93" s="399"/>
      <c r="L93" s="399">
        <v>0</v>
      </c>
      <c r="M93" s="399">
        <f t="shared" si="12"/>
        <v>0</v>
      </c>
      <c r="N93" s="399"/>
      <c r="O93" s="399"/>
      <c r="P93" s="399"/>
      <c r="Q93" s="416"/>
    </row>
    <row r="94" spans="1:17" s="7" customFormat="1" ht="11.25" customHeight="1">
      <c r="A94" s="661"/>
      <c r="B94" s="76" t="s">
        <v>869</v>
      </c>
      <c r="C94" s="76" t="s">
        <v>400</v>
      </c>
      <c r="D94" s="394">
        <v>2580</v>
      </c>
      <c r="E94" s="399">
        <f t="shared" si="7"/>
        <v>2580.08</v>
      </c>
      <c r="F94" s="399">
        <f t="shared" si="8"/>
        <v>0</v>
      </c>
      <c r="G94" s="399">
        <f t="shared" si="9"/>
        <v>2580.08</v>
      </c>
      <c r="H94" s="399">
        <f t="shared" si="10"/>
        <v>2580.08</v>
      </c>
      <c r="I94" s="399">
        <f t="shared" si="11"/>
        <v>0</v>
      </c>
      <c r="J94" s="399"/>
      <c r="K94" s="399"/>
      <c r="L94" s="399"/>
      <c r="M94" s="399">
        <f t="shared" si="12"/>
        <v>2580.08</v>
      </c>
      <c r="N94" s="399"/>
      <c r="O94" s="399"/>
      <c r="P94" s="399"/>
      <c r="Q94" s="416">
        <v>2580.08</v>
      </c>
    </row>
    <row r="95" spans="1:17" s="7" customFormat="1" ht="11.25" customHeight="1">
      <c r="A95" s="661"/>
      <c r="B95" s="76" t="s">
        <v>869</v>
      </c>
      <c r="C95" s="76" t="s">
        <v>617</v>
      </c>
      <c r="D95" s="394">
        <v>455</v>
      </c>
      <c r="E95" s="399">
        <f t="shared" si="7"/>
        <v>455.3</v>
      </c>
      <c r="F95" s="399">
        <f t="shared" si="8"/>
        <v>455.3</v>
      </c>
      <c r="G95" s="399">
        <f t="shared" si="9"/>
        <v>0</v>
      </c>
      <c r="H95" s="399">
        <f t="shared" si="10"/>
        <v>455.3</v>
      </c>
      <c r="I95" s="399">
        <f t="shared" si="11"/>
        <v>455.3</v>
      </c>
      <c r="J95" s="399"/>
      <c r="K95" s="399"/>
      <c r="L95" s="399">
        <v>455.3</v>
      </c>
      <c r="M95" s="399">
        <f t="shared" si="12"/>
        <v>0</v>
      </c>
      <c r="N95" s="399"/>
      <c r="O95" s="399"/>
      <c r="P95" s="399"/>
      <c r="Q95" s="416"/>
    </row>
    <row r="96" spans="1:17" s="7" customFormat="1" ht="11.25" customHeight="1">
      <c r="A96" s="661"/>
      <c r="B96" s="76" t="s">
        <v>1007</v>
      </c>
      <c r="C96" s="76" t="s">
        <v>659</v>
      </c>
      <c r="D96" s="394">
        <v>305</v>
      </c>
      <c r="E96" s="399">
        <f t="shared" si="7"/>
        <v>303.79</v>
      </c>
      <c r="F96" s="399">
        <f t="shared" si="8"/>
        <v>0</v>
      </c>
      <c r="G96" s="399">
        <f t="shared" si="9"/>
        <v>303.79</v>
      </c>
      <c r="H96" s="399">
        <f t="shared" si="10"/>
        <v>303.79</v>
      </c>
      <c r="I96" s="399">
        <f t="shared" si="11"/>
        <v>0</v>
      </c>
      <c r="J96" s="399"/>
      <c r="K96" s="399"/>
      <c r="L96" s="399"/>
      <c r="M96" s="399">
        <f t="shared" si="12"/>
        <v>303.79</v>
      </c>
      <c r="N96" s="399"/>
      <c r="O96" s="399"/>
      <c r="P96" s="399"/>
      <c r="Q96" s="416">
        <v>303.79</v>
      </c>
    </row>
    <row r="97" spans="1:17" s="7" customFormat="1" ht="11.25" customHeight="1">
      <c r="A97" s="661"/>
      <c r="B97" s="76" t="s">
        <v>1007</v>
      </c>
      <c r="C97" s="76" t="s">
        <v>618</v>
      </c>
      <c r="D97" s="394">
        <v>54</v>
      </c>
      <c r="E97" s="399">
        <f t="shared" si="7"/>
        <v>53.91</v>
      </c>
      <c r="F97" s="399">
        <f t="shared" si="8"/>
        <v>53.91</v>
      </c>
      <c r="G97" s="399">
        <f t="shared" si="9"/>
        <v>0</v>
      </c>
      <c r="H97" s="399">
        <f t="shared" si="10"/>
        <v>53.91</v>
      </c>
      <c r="I97" s="399">
        <f t="shared" si="11"/>
        <v>53.91</v>
      </c>
      <c r="J97" s="399"/>
      <c r="K97" s="399"/>
      <c r="L97" s="399">
        <v>53.91</v>
      </c>
      <c r="M97" s="399">
        <f t="shared" si="12"/>
        <v>0</v>
      </c>
      <c r="N97" s="399"/>
      <c r="O97" s="399"/>
      <c r="P97" s="399"/>
      <c r="Q97" s="416"/>
    </row>
    <row r="98" spans="1:17" s="7" customFormat="1" ht="11.25" customHeight="1">
      <c r="A98" s="660"/>
      <c r="B98" s="869" t="s">
        <v>833</v>
      </c>
      <c r="C98" s="869"/>
      <c r="D98" s="869"/>
      <c r="E98" s="869"/>
      <c r="F98" s="869"/>
      <c r="G98" s="869"/>
      <c r="H98" s="869"/>
      <c r="I98" s="869"/>
      <c r="J98" s="869"/>
      <c r="K98" s="869"/>
      <c r="L98" s="869"/>
      <c r="M98" s="869"/>
      <c r="N98" s="869"/>
      <c r="O98" s="869"/>
      <c r="P98" s="869"/>
      <c r="Q98" s="870"/>
    </row>
    <row r="99" spans="1:17" s="7" customFormat="1" ht="11.25" customHeight="1">
      <c r="A99" s="661"/>
      <c r="B99" s="863" t="s">
        <v>836</v>
      </c>
      <c r="C99" s="864"/>
      <c r="D99" s="864"/>
      <c r="E99" s="864"/>
      <c r="F99" s="864"/>
      <c r="G99" s="864"/>
      <c r="H99" s="864"/>
      <c r="I99" s="864"/>
      <c r="J99" s="864"/>
      <c r="K99" s="864"/>
      <c r="L99" s="864"/>
      <c r="M99" s="864"/>
      <c r="N99" s="864"/>
      <c r="O99" s="864"/>
      <c r="P99" s="864"/>
      <c r="Q99" s="865"/>
    </row>
    <row r="100" spans="1:17" s="7" customFormat="1" ht="11.25" customHeight="1">
      <c r="A100" s="661"/>
      <c r="B100" s="866" t="s">
        <v>625</v>
      </c>
      <c r="C100" s="867"/>
      <c r="D100" s="867"/>
      <c r="E100" s="867"/>
      <c r="F100" s="867"/>
      <c r="G100" s="867"/>
      <c r="H100" s="867"/>
      <c r="I100" s="867"/>
      <c r="J100" s="867"/>
      <c r="K100" s="867"/>
      <c r="L100" s="867"/>
      <c r="M100" s="867"/>
      <c r="N100" s="867"/>
      <c r="O100" s="867"/>
      <c r="P100" s="867"/>
      <c r="Q100" s="868"/>
    </row>
    <row r="101" spans="1:17" s="7" customFormat="1" ht="11.25" customHeight="1">
      <c r="A101" s="661"/>
      <c r="B101" s="866" t="s">
        <v>797</v>
      </c>
      <c r="C101" s="867"/>
      <c r="D101" s="867"/>
      <c r="E101" s="867"/>
      <c r="F101" s="867"/>
      <c r="G101" s="867"/>
      <c r="H101" s="867"/>
      <c r="I101" s="867"/>
      <c r="J101" s="867"/>
      <c r="K101" s="867"/>
      <c r="L101" s="867"/>
      <c r="M101" s="867"/>
      <c r="N101" s="867"/>
      <c r="O101" s="867"/>
      <c r="P101" s="867"/>
      <c r="Q101" s="868"/>
    </row>
    <row r="102" spans="1:17" s="7" customFormat="1" ht="11.25" customHeight="1">
      <c r="A102" s="661"/>
      <c r="B102" s="446" t="s">
        <v>791</v>
      </c>
      <c r="C102" s="446" t="s">
        <v>839</v>
      </c>
      <c r="D102" s="499">
        <f>SUM(D103:D116)</f>
        <v>187368</v>
      </c>
      <c r="E102" s="452">
        <f>SUM(E103:E116)</f>
        <v>168761.17</v>
      </c>
      <c r="F102" s="452">
        <f aca="true" t="shared" si="13" ref="F102:Q102">SUM(F103:F116)</f>
        <v>25314.29</v>
      </c>
      <c r="G102" s="452">
        <f t="shared" si="13"/>
        <v>143446.88</v>
      </c>
      <c r="H102" s="452">
        <f t="shared" si="13"/>
        <v>168761.17</v>
      </c>
      <c r="I102" s="452">
        <f t="shared" si="13"/>
        <v>25314.29</v>
      </c>
      <c r="J102" s="452">
        <f t="shared" si="13"/>
        <v>0</v>
      </c>
      <c r="K102" s="452">
        <f t="shared" si="13"/>
        <v>0</v>
      </c>
      <c r="L102" s="452">
        <f t="shared" si="13"/>
        <v>25314.29</v>
      </c>
      <c r="M102" s="452">
        <f t="shared" si="13"/>
        <v>143446.88</v>
      </c>
      <c r="N102" s="452">
        <f t="shared" si="13"/>
        <v>0</v>
      </c>
      <c r="O102" s="452">
        <f t="shared" si="13"/>
        <v>0</v>
      </c>
      <c r="P102" s="452">
        <f t="shared" si="13"/>
        <v>0</v>
      </c>
      <c r="Q102" s="455">
        <f t="shared" si="13"/>
        <v>143446.88</v>
      </c>
    </row>
    <row r="103" spans="1:17" s="7" customFormat="1" ht="11.25" customHeight="1">
      <c r="A103" s="661"/>
      <c r="B103" s="76" t="s">
        <v>849</v>
      </c>
      <c r="C103" s="76" t="s">
        <v>793</v>
      </c>
      <c r="D103" s="394">
        <v>11711</v>
      </c>
      <c r="E103" s="399">
        <f>F103+G103</f>
        <v>10473.26</v>
      </c>
      <c r="F103" s="399">
        <f>I103</f>
        <v>0</v>
      </c>
      <c r="G103" s="399">
        <f>M103</f>
        <v>10473.26</v>
      </c>
      <c r="H103" s="399">
        <f>I103+M103</f>
        <v>10473.26</v>
      </c>
      <c r="I103" s="399">
        <f>L103</f>
        <v>0</v>
      </c>
      <c r="J103" s="399"/>
      <c r="K103" s="399"/>
      <c r="L103" s="399"/>
      <c r="M103" s="399">
        <f>Q103</f>
        <v>10473.26</v>
      </c>
      <c r="N103" s="399"/>
      <c r="O103" s="399"/>
      <c r="P103" s="399"/>
      <c r="Q103" s="416">
        <v>10473.26</v>
      </c>
    </row>
    <row r="104" spans="1:17" s="7" customFormat="1" ht="11.25" customHeight="1">
      <c r="A104" s="661"/>
      <c r="B104" s="76" t="s">
        <v>849</v>
      </c>
      <c r="C104" s="76" t="s">
        <v>614</v>
      </c>
      <c r="D104" s="394">
        <v>2067</v>
      </c>
      <c r="E104" s="399">
        <f aca="true" t="shared" si="14" ref="E104:E116">F104+G104</f>
        <v>1848.24</v>
      </c>
      <c r="F104" s="399">
        <f aca="true" t="shared" si="15" ref="F104:F116">I104</f>
        <v>1848.24</v>
      </c>
      <c r="G104" s="399">
        <f aca="true" t="shared" si="16" ref="G104:G116">M104</f>
        <v>0</v>
      </c>
      <c r="H104" s="399">
        <f aca="true" t="shared" si="17" ref="H104:H116">I104+M104</f>
        <v>1848.24</v>
      </c>
      <c r="I104" s="399">
        <f aca="true" t="shared" si="18" ref="I104:I116">L104</f>
        <v>1848.24</v>
      </c>
      <c r="J104" s="399"/>
      <c r="K104" s="399"/>
      <c r="L104" s="399">
        <v>1848.24</v>
      </c>
      <c r="M104" s="399">
        <f aca="true" t="shared" si="19" ref="M104:M116">Q104</f>
        <v>0</v>
      </c>
      <c r="N104" s="399"/>
      <c r="O104" s="399"/>
      <c r="P104" s="399"/>
      <c r="Q104" s="416"/>
    </row>
    <row r="105" spans="1:17" s="7" customFormat="1" ht="11.25" customHeight="1">
      <c r="A105" s="661"/>
      <c r="B105" s="76" t="s">
        <v>684</v>
      </c>
      <c r="C105" s="76" t="s">
        <v>794</v>
      </c>
      <c r="D105" s="394">
        <v>1889</v>
      </c>
      <c r="E105" s="399">
        <f t="shared" si="14"/>
        <v>1689.18</v>
      </c>
      <c r="F105" s="399">
        <f t="shared" si="15"/>
        <v>0</v>
      </c>
      <c r="G105" s="399">
        <f t="shared" si="16"/>
        <v>1689.18</v>
      </c>
      <c r="H105" s="399">
        <f t="shared" si="17"/>
        <v>1689.18</v>
      </c>
      <c r="I105" s="399">
        <f t="shared" si="18"/>
        <v>0</v>
      </c>
      <c r="J105" s="399"/>
      <c r="K105" s="399"/>
      <c r="L105" s="399"/>
      <c r="M105" s="399">
        <f t="shared" si="19"/>
        <v>1689.18</v>
      </c>
      <c r="N105" s="399"/>
      <c r="O105" s="399"/>
      <c r="P105" s="399"/>
      <c r="Q105" s="416">
        <v>1689.18</v>
      </c>
    </row>
    <row r="106" spans="1:17" s="7" customFormat="1" ht="11.25" customHeight="1">
      <c r="A106" s="661" t="s">
        <v>486</v>
      </c>
      <c r="B106" s="76" t="s">
        <v>684</v>
      </c>
      <c r="C106" s="76" t="s">
        <v>615</v>
      </c>
      <c r="D106" s="394">
        <v>333</v>
      </c>
      <c r="E106" s="399">
        <f t="shared" si="14"/>
        <v>298.12</v>
      </c>
      <c r="F106" s="399">
        <f t="shared" si="15"/>
        <v>298.12</v>
      </c>
      <c r="G106" s="399">
        <f t="shared" si="16"/>
        <v>0</v>
      </c>
      <c r="H106" s="399">
        <f t="shared" si="17"/>
        <v>298.12</v>
      </c>
      <c r="I106" s="399">
        <f t="shared" si="18"/>
        <v>298.12</v>
      </c>
      <c r="J106" s="399"/>
      <c r="K106" s="399"/>
      <c r="L106" s="399">
        <v>298.12</v>
      </c>
      <c r="M106" s="399">
        <f t="shared" si="19"/>
        <v>0</v>
      </c>
      <c r="N106" s="399"/>
      <c r="O106" s="399"/>
      <c r="P106" s="399"/>
      <c r="Q106" s="416"/>
    </row>
    <row r="107" spans="1:17" s="7" customFormat="1" ht="11.25" customHeight="1">
      <c r="A107" s="661"/>
      <c r="B107" s="76" t="s">
        <v>500</v>
      </c>
      <c r="C107" s="76" t="s">
        <v>795</v>
      </c>
      <c r="D107" s="394">
        <v>77095</v>
      </c>
      <c r="E107" s="399">
        <f t="shared" si="14"/>
        <v>70563.4</v>
      </c>
      <c r="F107" s="399">
        <f t="shared" si="15"/>
        <v>0</v>
      </c>
      <c r="G107" s="399">
        <f t="shared" si="16"/>
        <v>70563.4</v>
      </c>
      <c r="H107" s="399">
        <f t="shared" si="17"/>
        <v>70563.4</v>
      </c>
      <c r="I107" s="399">
        <f t="shared" si="18"/>
        <v>0</v>
      </c>
      <c r="J107" s="399"/>
      <c r="K107" s="399"/>
      <c r="L107" s="399"/>
      <c r="M107" s="399">
        <f t="shared" si="19"/>
        <v>70563.4</v>
      </c>
      <c r="N107" s="399"/>
      <c r="O107" s="399"/>
      <c r="P107" s="399"/>
      <c r="Q107" s="416">
        <v>70563.4</v>
      </c>
    </row>
    <row r="108" spans="1:17" s="7" customFormat="1" ht="11.25" customHeight="1">
      <c r="A108" s="661"/>
      <c r="B108" s="76" t="s">
        <v>500</v>
      </c>
      <c r="C108" s="76" t="s">
        <v>616</v>
      </c>
      <c r="D108" s="394">
        <v>13605</v>
      </c>
      <c r="E108" s="399">
        <f t="shared" si="14"/>
        <v>12452.4</v>
      </c>
      <c r="F108" s="399">
        <f t="shared" si="15"/>
        <v>12452.4</v>
      </c>
      <c r="G108" s="399">
        <f t="shared" si="16"/>
        <v>0</v>
      </c>
      <c r="H108" s="399">
        <f t="shared" si="17"/>
        <v>12452.4</v>
      </c>
      <c r="I108" s="399">
        <f t="shared" si="18"/>
        <v>12452.4</v>
      </c>
      <c r="J108" s="399"/>
      <c r="K108" s="399"/>
      <c r="L108" s="399">
        <v>12452.4</v>
      </c>
      <c r="M108" s="399">
        <f t="shared" si="19"/>
        <v>0</v>
      </c>
      <c r="N108" s="399"/>
      <c r="O108" s="399"/>
      <c r="P108" s="399"/>
      <c r="Q108" s="416"/>
    </row>
    <row r="109" spans="1:17" s="7" customFormat="1" ht="11.25" customHeight="1">
      <c r="A109" s="661"/>
      <c r="B109" s="76" t="s">
        <v>686</v>
      </c>
      <c r="C109" s="76" t="s">
        <v>399</v>
      </c>
      <c r="D109" s="394">
        <v>6645</v>
      </c>
      <c r="E109" s="399">
        <f t="shared" si="14"/>
        <v>7697.88</v>
      </c>
      <c r="F109" s="399">
        <f t="shared" si="15"/>
        <v>0</v>
      </c>
      <c r="G109" s="399">
        <f t="shared" si="16"/>
        <v>7697.88</v>
      </c>
      <c r="H109" s="399">
        <f t="shared" si="17"/>
        <v>7697.88</v>
      </c>
      <c r="I109" s="399">
        <f t="shared" si="18"/>
        <v>0</v>
      </c>
      <c r="J109" s="399"/>
      <c r="K109" s="399"/>
      <c r="L109" s="399"/>
      <c r="M109" s="399">
        <f t="shared" si="19"/>
        <v>7697.88</v>
      </c>
      <c r="N109" s="399"/>
      <c r="O109" s="399"/>
      <c r="P109" s="399"/>
      <c r="Q109" s="416">
        <v>7697.88</v>
      </c>
    </row>
    <row r="110" spans="1:17" s="7" customFormat="1" ht="11.25" customHeight="1">
      <c r="A110" s="661"/>
      <c r="B110" s="76" t="s">
        <v>686</v>
      </c>
      <c r="C110" s="76" t="s">
        <v>475</v>
      </c>
      <c r="D110" s="394">
        <v>1173</v>
      </c>
      <c r="E110" s="399">
        <f t="shared" si="14"/>
        <v>1358.49</v>
      </c>
      <c r="F110" s="399">
        <f t="shared" si="15"/>
        <v>1358.49</v>
      </c>
      <c r="G110" s="399">
        <f t="shared" si="16"/>
        <v>0</v>
      </c>
      <c r="H110" s="399">
        <f t="shared" si="17"/>
        <v>1358.49</v>
      </c>
      <c r="I110" s="399">
        <f t="shared" si="18"/>
        <v>1358.49</v>
      </c>
      <c r="J110" s="399"/>
      <c r="K110" s="399"/>
      <c r="L110" s="399">
        <v>1358.49</v>
      </c>
      <c r="M110" s="399">
        <f t="shared" si="19"/>
        <v>0</v>
      </c>
      <c r="N110" s="399"/>
      <c r="O110" s="399"/>
      <c r="P110" s="399"/>
      <c r="Q110" s="416"/>
    </row>
    <row r="111" spans="1:17" s="7" customFormat="1" ht="11.25" customHeight="1">
      <c r="A111" s="661"/>
      <c r="B111" s="76" t="s">
        <v>869</v>
      </c>
      <c r="C111" s="76" t="s">
        <v>400</v>
      </c>
      <c r="D111" s="394">
        <v>55327</v>
      </c>
      <c r="E111" s="399">
        <f t="shared" si="14"/>
        <v>46350.66</v>
      </c>
      <c r="F111" s="399">
        <f t="shared" si="15"/>
        <v>0</v>
      </c>
      <c r="G111" s="399">
        <f t="shared" si="16"/>
        <v>46350.66</v>
      </c>
      <c r="H111" s="399">
        <f t="shared" si="17"/>
        <v>46350.66</v>
      </c>
      <c r="I111" s="399">
        <f t="shared" si="18"/>
        <v>0</v>
      </c>
      <c r="J111" s="399"/>
      <c r="K111" s="399"/>
      <c r="L111" s="399"/>
      <c r="M111" s="399">
        <f t="shared" si="19"/>
        <v>46350.66</v>
      </c>
      <c r="N111" s="399"/>
      <c r="O111" s="399"/>
      <c r="P111" s="399"/>
      <c r="Q111" s="416">
        <v>46350.66</v>
      </c>
    </row>
    <row r="112" spans="1:17" s="7" customFormat="1" ht="11.25" customHeight="1">
      <c r="A112" s="661"/>
      <c r="B112" s="76" t="s">
        <v>869</v>
      </c>
      <c r="C112" s="76" t="s">
        <v>617</v>
      </c>
      <c r="D112" s="394">
        <v>9763</v>
      </c>
      <c r="E112" s="399">
        <f t="shared" si="14"/>
        <v>8179.54</v>
      </c>
      <c r="F112" s="399">
        <f t="shared" si="15"/>
        <v>8179.54</v>
      </c>
      <c r="G112" s="399">
        <f t="shared" si="16"/>
        <v>0</v>
      </c>
      <c r="H112" s="399">
        <f t="shared" si="17"/>
        <v>8179.54</v>
      </c>
      <c r="I112" s="399">
        <f t="shared" si="18"/>
        <v>8179.54</v>
      </c>
      <c r="J112" s="399"/>
      <c r="K112" s="399"/>
      <c r="L112" s="399">
        <v>8179.54</v>
      </c>
      <c r="M112" s="399">
        <f t="shared" si="19"/>
        <v>0</v>
      </c>
      <c r="N112" s="399"/>
      <c r="O112" s="399"/>
      <c r="P112" s="399"/>
      <c r="Q112" s="416"/>
    </row>
    <row r="113" spans="1:17" s="7" customFormat="1" ht="11.25" customHeight="1">
      <c r="A113" s="661"/>
      <c r="B113" s="76" t="s">
        <v>1007</v>
      </c>
      <c r="C113" s="76" t="s">
        <v>659</v>
      </c>
      <c r="D113" s="394">
        <v>1156</v>
      </c>
      <c r="E113" s="399">
        <f t="shared" si="14"/>
        <v>1232.5</v>
      </c>
      <c r="F113" s="399">
        <f t="shared" si="15"/>
        <v>0</v>
      </c>
      <c r="G113" s="399">
        <f t="shared" si="16"/>
        <v>1232.5</v>
      </c>
      <c r="H113" s="399">
        <f t="shared" si="17"/>
        <v>1232.5</v>
      </c>
      <c r="I113" s="399">
        <f t="shared" si="18"/>
        <v>0</v>
      </c>
      <c r="J113" s="399"/>
      <c r="K113" s="399"/>
      <c r="L113" s="399"/>
      <c r="M113" s="399">
        <f t="shared" si="19"/>
        <v>1232.5</v>
      </c>
      <c r="N113" s="399"/>
      <c r="O113" s="399"/>
      <c r="P113" s="399"/>
      <c r="Q113" s="416">
        <v>1232.5</v>
      </c>
    </row>
    <row r="114" spans="1:17" s="7" customFormat="1" ht="11.25" customHeight="1">
      <c r="A114" s="661"/>
      <c r="B114" s="76" t="s">
        <v>1007</v>
      </c>
      <c r="C114" s="76" t="s">
        <v>618</v>
      </c>
      <c r="D114" s="394">
        <v>204</v>
      </c>
      <c r="E114" s="399">
        <f t="shared" si="14"/>
        <v>217.5</v>
      </c>
      <c r="F114" s="399">
        <f t="shared" si="15"/>
        <v>217.5</v>
      </c>
      <c r="G114" s="399">
        <f t="shared" si="16"/>
        <v>0</v>
      </c>
      <c r="H114" s="399">
        <f t="shared" si="17"/>
        <v>217.5</v>
      </c>
      <c r="I114" s="399">
        <f t="shared" si="18"/>
        <v>217.5</v>
      </c>
      <c r="J114" s="399"/>
      <c r="K114" s="399"/>
      <c r="L114" s="399">
        <v>217.5</v>
      </c>
      <c r="M114" s="399">
        <f t="shared" si="19"/>
        <v>0</v>
      </c>
      <c r="N114" s="399"/>
      <c r="O114" s="399"/>
      <c r="P114" s="399"/>
      <c r="Q114" s="416"/>
    </row>
    <row r="115" spans="1:17" s="7" customFormat="1" ht="11.25" customHeight="1">
      <c r="A115" s="661"/>
      <c r="B115" s="76" t="s">
        <v>1008</v>
      </c>
      <c r="C115" s="76" t="s">
        <v>660</v>
      </c>
      <c r="D115" s="394">
        <v>5440</v>
      </c>
      <c r="E115" s="399">
        <f t="shared" si="14"/>
        <v>5440</v>
      </c>
      <c r="F115" s="399">
        <f t="shared" si="15"/>
        <v>0</v>
      </c>
      <c r="G115" s="399">
        <f t="shared" si="16"/>
        <v>5440</v>
      </c>
      <c r="H115" s="399">
        <f t="shared" si="17"/>
        <v>5440</v>
      </c>
      <c r="I115" s="399">
        <f t="shared" si="18"/>
        <v>0</v>
      </c>
      <c r="J115" s="399"/>
      <c r="K115" s="399"/>
      <c r="L115" s="399"/>
      <c r="M115" s="399">
        <f t="shared" si="19"/>
        <v>5440</v>
      </c>
      <c r="N115" s="399"/>
      <c r="O115" s="399"/>
      <c r="P115" s="399"/>
      <c r="Q115" s="416">
        <v>5440</v>
      </c>
    </row>
    <row r="116" spans="1:17" s="7" customFormat="1" ht="11.25" customHeight="1">
      <c r="A116" s="745"/>
      <c r="B116" s="76" t="s">
        <v>1008</v>
      </c>
      <c r="C116" s="76" t="s">
        <v>658</v>
      </c>
      <c r="D116" s="394">
        <v>960</v>
      </c>
      <c r="E116" s="399">
        <f t="shared" si="14"/>
        <v>960</v>
      </c>
      <c r="F116" s="399">
        <f t="shared" si="15"/>
        <v>960</v>
      </c>
      <c r="G116" s="399">
        <f t="shared" si="16"/>
        <v>0</v>
      </c>
      <c r="H116" s="399">
        <f t="shared" si="17"/>
        <v>960</v>
      </c>
      <c r="I116" s="399">
        <f t="shared" si="18"/>
        <v>960</v>
      </c>
      <c r="J116" s="399"/>
      <c r="K116" s="399"/>
      <c r="L116" s="399">
        <v>960</v>
      </c>
      <c r="M116" s="399">
        <f t="shared" si="19"/>
        <v>0</v>
      </c>
      <c r="N116" s="399"/>
      <c r="O116" s="399"/>
      <c r="P116" s="399"/>
      <c r="Q116" s="416"/>
    </row>
    <row r="117" spans="1:17" s="7" customFormat="1" ht="11.25" customHeight="1">
      <c r="A117" s="661"/>
      <c r="B117" s="869" t="s">
        <v>833</v>
      </c>
      <c r="C117" s="869"/>
      <c r="D117" s="869"/>
      <c r="E117" s="869"/>
      <c r="F117" s="869"/>
      <c r="G117" s="869"/>
      <c r="H117" s="869"/>
      <c r="I117" s="869"/>
      <c r="J117" s="869"/>
      <c r="K117" s="869"/>
      <c r="L117" s="869"/>
      <c r="M117" s="869"/>
      <c r="N117" s="869"/>
      <c r="O117" s="869"/>
      <c r="P117" s="869"/>
      <c r="Q117" s="870"/>
    </row>
    <row r="118" spans="1:17" s="7" customFormat="1" ht="11.25" customHeight="1">
      <c r="A118" s="661"/>
      <c r="B118" s="863" t="s">
        <v>836</v>
      </c>
      <c r="C118" s="864"/>
      <c r="D118" s="864"/>
      <c r="E118" s="864"/>
      <c r="F118" s="864"/>
      <c r="G118" s="864"/>
      <c r="H118" s="864"/>
      <c r="I118" s="864"/>
      <c r="J118" s="864"/>
      <c r="K118" s="864"/>
      <c r="L118" s="864"/>
      <c r="M118" s="864"/>
      <c r="N118" s="864"/>
      <c r="O118" s="864"/>
      <c r="P118" s="864"/>
      <c r="Q118" s="865"/>
    </row>
    <row r="119" spans="1:17" s="7" customFormat="1" ht="11.25" customHeight="1">
      <c r="A119" s="661"/>
      <c r="B119" s="866" t="s">
        <v>799</v>
      </c>
      <c r="C119" s="867"/>
      <c r="D119" s="867"/>
      <c r="E119" s="867"/>
      <c r="F119" s="867"/>
      <c r="G119" s="867"/>
      <c r="H119" s="867"/>
      <c r="I119" s="867"/>
      <c r="J119" s="867"/>
      <c r="K119" s="867"/>
      <c r="L119" s="867"/>
      <c r="M119" s="867"/>
      <c r="N119" s="867"/>
      <c r="O119" s="867"/>
      <c r="P119" s="867"/>
      <c r="Q119" s="868"/>
    </row>
    <row r="120" spans="1:17" s="7" customFormat="1" ht="11.25" customHeight="1">
      <c r="A120" s="661"/>
      <c r="B120" s="866" t="s">
        <v>798</v>
      </c>
      <c r="C120" s="867"/>
      <c r="D120" s="867"/>
      <c r="E120" s="867"/>
      <c r="F120" s="867"/>
      <c r="G120" s="867"/>
      <c r="H120" s="867"/>
      <c r="I120" s="867"/>
      <c r="J120" s="867"/>
      <c r="K120" s="867"/>
      <c r="L120" s="867"/>
      <c r="M120" s="867"/>
      <c r="N120" s="867"/>
      <c r="O120" s="867"/>
      <c r="P120" s="867"/>
      <c r="Q120" s="868"/>
    </row>
    <row r="121" spans="1:17" s="7" customFormat="1" ht="11.25" customHeight="1">
      <c r="A121" s="661"/>
      <c r="B121" s="866" t="s">
        <v>800</v>
      </c>
      <c r="C121" s="867"/>
      <c r="D121" s="867"/>
      <c r="E121" s="867"/>
      <c r="F121" s="867"/>
      <c r="G121" s="867"/>
      <c r="H121" s="867"/>
      <c r="I121" s="867"/>
      <c r="J121" s="867"/>
      <c r="K121" s="867"/>
      <c r="L121" s="867"/>
      <c r="M121" s="867"/>
      <c r="N121" s="867"/>
      <c r="O121" s="867"/>
      <c r="P121" s="867"/>
      <c r="Q121" s="868"/>
    </row>
    <row r="122" spans="1:17" s="7" customFormat="1" ht="11.25" customHeight="1">
      <c r="A122" s="661"/>
      <c r="B122" s="446" t="s">
        <v>791</v>
      </c>
      <c r="C122" s="446" t="s">
        <v>839</v>
      </c>
      <c r="D122" s="499">
        <f>SUM(D123:D138)</f>
        <v>145034</v>
      </c>
      <c r="E122" s="452">
        <f>SUM(E123:E138)</f>
        <v>83321.32</v>
      </c>
      <c r="F122" s="452">
        <f aca="true" t="shared" si="20" ref="F122:Q122">SUM(F123:F138)</f>
        <v>12498.089999999998</v>
      </c>
      <c r="G122" s="452">
        <f t="shared" si="20"/>
        <v>70823.23</v>
      </c>
      <c r="H122" s="452">
        <f t="shared" si="20"/>
        <v>83321.32</v>
      </c>
      <c r="I122" s="452">
        <f t="shared" si="20"/>
        <v>12498.089999999998</v>
      </c>
      <c r="J122" s="452">
        <f t="shared" si="20"/>
        <v>0</v>
      </c>
      <c r="K122" s="452">
        <f t="shared" si="20"/>
        <v>0</v>
      </c>
      <c r="L122" s="452">
        <f t="shared" si="20"/>
        <v>12498.089999999998</v>
      </c>
      <c r="M122" s="452">
        <f t="shared" si="20"/>
        <v>70823.23</v>
      </c>
      <c r="N122" s="452">
        <f t="shared" si="20"/>
        <v>0</v>
      </c>
      <c r="O122" s="452">
        <f t="shared" si="20"/>
        <v>0</v>
      </c>
      <c r="P122" s="452">
        <f t="shared" si="20"/>
        <v>0</v>
      </c>
      <c r="Q122" s="455">
        <f t="shared" si="20"/>
        <v>70823.23</v>
      </c>
    </row>
    <row r="123" spans="1:17" s="7" customFormat="1" ht="11.25" customHeight="1">
      <c r="A123" s="661"/>
      <c r="B123" s="76" t="s">
        <v>849</v>
      </c>
      <c r="C123" s="76" t="s">
        <v>793</v>
      </c>
      <c r="D123" s="394">
        <v>7770</v>
      </c>
      <c r="E123" s="399">
        <f>F123+G123</f>
        <v>4567.37</v>
      </c>
      <c r="F123" s="399">
        <f>I123</f>
        <v>0</v>
      </c>
      <c r="G123" s="399">
        <f>M123</f>
        <v>4567.37</v>
      </c>
      <c r="H123" s="399">
        <f>I123+M123</f>
        <v>4567.37</v>
      </c>
      <c r="I123" s="399">
        <f>L123</f>
        <v>0</v>
      </c>
      <c r="J123" s="399"/>
      <c r="K123" s="399"/>
      <c r="L123" s="399"/>
      <c r="M123" s="399">
        <f>Q123</f>
        <v>4567.37</v>
      </c>
      <c r="N123" s="399"/>
      <c r="O123" s="399"/>
      <c r="P123" s="399"/>
      <c r="Q123" s="416">
        <v>4567.37</v>
      </c>
    </row>
    <row r="124" spans="1:17" s="7" customFormat="1" ht="11.25" customHeight="1">
      <c r="A124" s="661"/>
      <c r="B124" s="76" t="s">
        <v>849</v>
      </c>
      <c r="C124" s="76" t="s">
        <v>614</v>
      </c>
      <c r="D124" s="394">
        <v>1371</v>
      </c>
      <c r="E124" s="399">
        <f aca="true" t="shared" si="21" ref="E124:E138">F124+G124</f>
        <v>806.01</v>
      </c>
      <c r="F124" s="399">
        <f aca="true" t="shared" si="22" ref="F124:F138">I124</f>
        <v>806.01</v>
      </c>
      <c r="G124" s="399">
        <f aca="true" t="shared" si="23" ref="G124:G138">M124</f>
        <v>0</v>
      </c>
      <c r="H124" s="399">
        <f aca="true" t="shared" si="24" ref="H124:H138">I124+M124</f>
        <v>806.01</v>
      </c>
      <c r="I124" s="399">
        <f aca="true" t="shared" si="25" ref="I124:I138">L124</f>
        <v>806.01</v>
      </c>
      <c r="J124" s="399"/>
      <c r="K124" s="399"/>
      <c r="L124" s="399">
        <v>806.01</v>
      </c>
      <c r="M124" s="399">
        <f aca="true" t="shared" si="26" ref="M124:M138">Q124</f>
        <v>0</v>
      </c>
      <c r="N124" s="399"/>
      <c r="O124" s="399"/>
      <c r="P124" s="399"/>
      <c r="Q124" s="416"/>
    </row>
    <row r="125" spans="1:17" s="7" customFormat="1" ht="11.25" customHeight="1">
      <c r="A125" s="661"/>
      <c r="B125" s="76" t="s">
        <v>684</v>
      </c>
      <c r="C125" s="76" t="s">
        <v>794</v>
      </c>
      <c r="D125" s="394">
        <v>1261</v>
      </c>
      <c r="E125" s="399">
        <f t="shared" si="21"/>
        <v>741.04</v>
      </c>
      <c r="F125" s="399">
        <f t="shared" si="22"/>
        <v>0</v>
      </c>
      <c r="G125" s="399">
        <f t="shared" si="23"/>
        <v>741.04</v>
      </c>
      <c r="H125" s="399">
        <f t="shared" si="24"/>
        <v>741.04</v>
      </c>
      <c r="I125" s="399">
        <f t="shared" si="25"/>
        <v>0</v>
      </c>
      <c r="J125" s="399"/>
      <c r="K125" s="399"/>
      <c r="L125" s="399"/>
      <c r="M125" s="399">
        <f t="shared" si="26"/>
        <v>741.04</v>
      </c>
      <c r="N125" s="399"/>
      <c r="O125" s="399"/>
      <c r="P125" s="399"/>
      <c r="Q125" s="416">
        <v>741.04</v>
      </c>
    </row>
    <row r="126" spans="1:17" s="7" customFormat="1" ht="11.25" customHeight="1">
      <c r="A126" s="661" t="s">
        <v>624</v>
      </c>
      <c r="B126" s="76" t="s">
        <v>684</v>
      </c>
      <c r="C126" s="76" t="s">
        <v>615</v>
      </c>
      <c r="D126" s="394">
        <v>223</v>
      </c>
      <c r="E126" s="399">
        <f t="shared" si="21"/>
        <v>130.8</v>
      </c>
      <c r="F126" s="399">
        <f t="shared" si="22"/>
        <v>130.8</v>
      </c>
      <c r="G126" s="399">
        <f t="shared" si="23"/>
        <v>0</v>
      </c>
      <c r="H126" s="399">
        <f t="shared" si="24"/>
        <v>130.8</v>
      </c>
      <c r="I126" s="399">
        <f t="shared" si="25"/>
        <v>130.8</v>
      </c>
      <c r="J126" s="399"/>
      <c r="K126" s="399"/>
      <c r="L126" s="399">
        <v>130.8</v>
      </c>
      <c r="M126" s="399">
        <f t="shared" si="26"/>
        <v>0</v>
      </c>
      <c r="N126" s="399"/>
      <c r="O126" s="399"/>
      <c r="P126" s="399"/>
      <c r="Q126" s="416"/>
    </row>
    <row r="127" spans="1:17" s="7" customFormat="1" ht="11.25" customHeight="1">
      <c r="A127" s="661"/>
      <c r="B127" s="76" t="s">
        <v>500</v>
      </c>
      <c r="C127" s="76" t="s">
        <v>795</v>
      </c>
      <c r="D127" s="394">
        <v>89875</v>
      </c>
      <c r="E127" s="399">
        <f t="shared" si="21"/>
        <v>51582.46</v>
      </c>
      <c r="F127" s="399">
        <f t="shared" si="22"/>
        <v>0</v>
      </c>
      <c r="G127" s="399">
        <f t="shared" si="23"/>
        <v>51582.46</v>
      </c>
      <c r="H127" s="399">
        <f t="shared" si="24"/>
        <v>51582.46</v>
      </c>
      <c r="I127" s="399">
        <f t="shared" si="25"/>
        <v>0</v>
      </c>
      <c r="J127" s="399"/>
      <c r="K127" s="399"/>
      <c r="L127" s="399"/>
      <c r="M127" s="399">
        <f t="shared" si="26"/>
        <v>51582.46</v>
      </c>
      <c r="N127" s="399"/>
      <c r="O127" s="399"/>
      <c r="P127" s="399"/>
      <c r="Q127" s="416">
        <v>51582.46</v>
      </c>
    </row>
    <row r="128" spans="1:17" s="7" customFormat="1" ht="11.25" customHeight="1">
      <c r="A128" s="661"/>
      <c r="B128" s="76" t="s">
        <v>500</v>
      </c>
      <c r="C128" s="76" t="s">
        <v>616</v>
      </c>
      <c r="D128" s="394">
        <v>15860</v>
      </c>
      <c r="E128" s="399">
        <f t="shared" si="21"/>
        <v>9102.74</v>
      </c>
      <c r="F128" s="399">
        <f t="shared" si="22"/>
        <v>9102.74</v>
      </c>
      <c r="G128" s="399">
        <f t="shared" si="23"/>
        <v>0</v>
      </c>
      <c r="H128" s="399">
        <f t="shared" si="24"/>
        <v>9102.74</v>
      </c>
      <c r="I128" s="399">
        <f t="shared" si="25"/>
        <v>9102.74</v>
      </c>
      <c r="J128" s="399"/>
      <c r="K128" s="399"/>
      <c r="L128" s="399">
        <v>9102.74</v>
      </c>
      <c r="M128" s="399">
        <f t="shared" si="26"/>
        <v>0</v>
      </c>
      <c r="N128" s="399"/>
      <c r="O128" s="399"/>
      <c r="P128" s="399"/>
      <c r="Q128" s="416"/>
    </row>
    <row r="129" spans="1:17" s="7" customFormat="1" ht="11.25" customHeight="1">
      <c r="A129" s="661"/>
      <c r="B129" s="76" t="s">
        <v>686</v>
      </c>
      <c r="C129" s="76" t="s">
        <v>399</v>
      </c>
      <c r="D129" s="394">
        <v>10914</v>
      </c>
      <c r="E129" s="399">
        <f t="shared" si="21"/>
        <v>6189.35</v>
      </c>
      <c r="F129" s="399">
        <f t="shared" si="22"/>
        <v>0</v>
      </c>
      <c r="G129" s="399">
        <f t="shared" si="23"/>
        <v>6189.35</v>
      </c>
      <c r="H129" s="399">
        <f t="shared" si="24"/>
        <v>6189.35</v>
      </c>
      <c r="I129" s="399">
        <f t="shared" si="25"/>
        <v>0</v>
      </c>
      <c r="J129" s="399"/>
      <c r="K129" s="399"/>
      <c r="L129" s="399"/>
      <c r="M129" s="399">
        <f t="shared" si="26"/>
        <v>6189.35</v>
      </c>
      <c r="N129" s="399"/>
      <c r="O129" s="399"/>
      <c r="P129" s="399"/>
      <c r="Q129" s="416">
        <v>6189.35</v>
      </c>
    </row>
    <row r="130" spans="1:17" s="7" customFormat="1" ht="11.25" customHeight="1">
      <c r="A130" s="661"/>
      <c r="B130" s="76" t="s">
        <v>686</v>
      </c>
      <c r="C130" s="76" t="s">
        <v>475</v>
      </c>
      <c r="D130" s="394">
        <v>1926</v>
      </c>
      <c r="E130" s="399">
        <f t="shared" si="21"/>
        <v>1092.25</v>
      </c>
      <c r="F130" s="399">
        <f t="shared" si="22"/>
        <v>1092.25</v>
      </c>
      <c r="G130" s="399">
        <f t="shared" si="23"/>
        <v>0</v>
      </c>
      <c r="H130" s="399">
        <f t="shared" si="24"/>
        <v>1092.25</v>
      </c>
      <c r="I130" s="399">
        <f t="shared" si="25"/>
        <v>1092.25</v>
      </c>
      <c r="J130" s="399"/>
      <c r="K130" s="399"/>
      <c r="L130" s="399">
        <v>1092.25</v>
      </c>
      <c r="M130" s="399">
        <f t="shared" si="26"/>
        <v>0</v>
      </c>
      <c r="N130" s="399"/>
      <c r="O130" s="399"/>
      <c r="P130" s="399"/>
      <c r="Q130" s="416"/>
    </row>
    <row r="131" spans="1:17" s="7" customFormat="1" ht="11.25" customHeight="1">
      <c r="A131" s="661"/>
      <c r="B131" s="76" t="s">
        <v>620</v>
      </c>
      <c r="C131" s="76" t="s">
        <v>796</v>
      </c>
      <c r="D131" s="394">
        <v>3021</v>
      </c>
      <c r="E131" s="399">
        <f t="shared" si="21"/>
        <v>683.23</v>
      </c>
      <c r="F131" s="399">
        <f t="shared" si="22"/>
        <v>0</v>
      </c>
      <c r="G131" s="399">
        <f t="shared" si="23"/>
        <v>683.23</v>
      </c>
      <c r="H131" s="399">
        <f t="shared" si="24"/>
        <v>683.23</v>
      </c>
      <c r="I131" s="399">
        <f t="shared" si="25"/>
        <v>0</v>
      </c>
      <c r="J131" s="399"/>
      <c r="K131" s="399"/>
      <c r="L131" s="399"/>
      <c r="M131" s="399">
        <f t="shared" si="26"/>
        <v>683.23</v>
      </c>
      <c r="N131" s="399"/>
      <c r="O131" s="399"/>
      <c r="P131" s="399"/>
      <c r="Q131" s="416">
        <v>683.23</v>
      </c>
    </row>
    <row r="132" spans="1:17" s="7" customFormat="1" ht="11.25" customHeight="1">
      <c r="A132" s="661"/>
      <c r="B132" s="76" t="s">
        <v>620</v>
      </c>
      <c r="C132" s="76" t="s">
        <v>619</v>
      </c>
      <c r="D132" s="394">
        <v>533</v>
      </c>
      <c r="E132" s="399">
        <f t="shared" si="21"/>
        <v>120.57</v>
      </c>
      <c r="F132" s="399">
        <f t="shared" si="22"/>
        <v>120.57</v>
      </c>
      <c r="G132" s="399">
        <f t="shared" si="23"/>
        <v>0</v>
      </c>
      <c r="H132" s="399">
        <f t="shared" si="24"/>
        <v>120.57</v>
      </c>
      <c r="I132" s="399">
        <f t="shared" si="25"/>
        <v>120.57</v>
      </c>
      <c r="J132" s="399"/>
      <c r="K132" s="399"/>
      <c r="L132" s="399">
        <v>120.57</v>
      </c>
      <c r="M132" s="399">
        <f t="shared" si="26"/>
        <v>0</v>
      </c>
      <c r="N132" s="399"/>
      <c r="O132" s="399"/>
      <c r="P132" s="399"/>
      <c r="Q132" s="416"/>
    </row>
    <row r="133" spans="1:17" s="7" customFormat="1" ht="11.25" customHeight="1">
      <c r="A133" s="661"/>
      <c r="B133" s="76" t="s">
        <v>869</v>
      </c>
      <c r="C133" s="76" t="s">
        <v>400</v>
      </c>
      <c r="D133" s="394">
        <v>8563</v>
      </c>
      <c r="E133" s="399">
        <f t="shared" si="21"/>
        <v>6162.09</v>
      </c>
      <c r="F133" s="399">
        <f t="shared" si="22"/>
        <v>0</v>
      </c>
      <c r="G133" s="399">
        <f t="shared" si="23"/>
        <v>6162.09</v>
      </c>
      <c r="H133" s="399">
        <f t="shared" si="24"/>
        <v>6162.09</v>
      </c>
      <c r="I133" s="399">
        <f t="shared" si="25"/>
        <v>0</v>
      </c>
      <c r="J133" s="399"/>
      <c r="K133" s="399"/>
      <c r="L133" s="399"/>
      <c r="M133" s="399">
        <f t="shared" si="26"/>
        <v>6162.09</v>
      </c>
      <c r="N133" s="399"/>
      <c r="O133" s="399"/>
      <c r="P133" s="399"/>
      <c r="Q133" s="416">
        <v>6162.09</v>
      </c>
    </row>
    <row r="134" spans="1:17" s="7" customFormat="1" ht="11.25" customHeight="1">
      <c r="A134" s="661"/>
      <c r="B134" s="76" t="s">
        <v>869</v>
      </c>
      <c r="C134" s="76" t="s">
        <v>617</v>
      </c>
      <c r="D134" s="394">
        <v>1511</v>
      </c>
      <c r="E134" s="399">
        <f t="shared" si="21"/>
        <v>1087.31</v>
      </c>
      <c r="F134" s="399">
        <f t="shared" si="22"/>
        <v>1087.31</v>
      </c>
      <c r="G134" s="399">
        <f t="shared" si="23"/>
        <v>0</v>
      </c>
      <c r="H134" s="399">
        <f t="shared" si="24"/>
        <v>1087.31</v>
      </c>
      <c r="I134" s="399">
        <f t="shared" si="25"/>
        <v>1087.31</v>
      </c>
      <c r="J134" s="399"/>
      <c r="K134" s="399"/>
      <c r="L134" s="399">
        <v>1087.31</v>
      </c>
      <c r="M134" s="399">
        <f t="shared" si="26"/>
        <v>0</v>
      </c>
      <c r="N134" s="399"/>
      <c r="O134" s="399"/>
      <c r="P134" s="399"/>
      <c r="Q134" s="416"/>
    </row>
    <row r="135" spans="1:17" s="7" customFormat="1" ht="11.25" customHeight="1">
      <c r="A135" s="661"/>
      <c r="B135" s="76" t="s">
        <v>1007</v>
      </c>
      <c r="C135" s="76" t="s">
        <v>659</v>
      </c>
      <c r="D135" s="394">
        <v>345</v>
      </c>
      <c r="E135" s="399">
        <f t="shared" si="21"/>
        <v>73.19</v>
      </c>
      <c r="F135" s="399">
        <f t="shared" si="22"/>
        <v>0</v>
      </c>
      <c r="G135" s="399">
        <f t="shared" si="23"/>
        <v>73.19</v>
      </c>
      <c r="H135" s="399">
        <f t="shared" si="24"/>
        <v>73.19</v>
      </c>
      <c r="I135" s="399">
        <f t="shared" si="25"/>
        <v>0</v>
      </c>
      <c r="J135" s="399"/>
      <c r="K135" s="399"/>
      <c r="L135" s="399"/>
      <c r="M135" s="399">
        <f t="shared" si="26"/>
        <v>73.19</v>
      </c>
      <c r="N135" s="399"/>
      <c r="O135" s="399"/>
      <c r="P135" s="399"/>
      <c r="Q135" s="416">
        <v>73.19</v>
      </c>
    </row>
    <row r="136" spans="1:17" s="7" customFormat="1" ht="11.25" customHeight="1">
      <c r="A136" s="661"/>
      <c r="B136" s="76" t="s">
        <v>1007</v>
      </c>
      <c r="C136" s="76" t="s">
        <v>618</v>
      </c>
      <c r="D136" s="394">
        <v>61</v>
      </c>
      <c r="E136" s="399">
        <f t="shared" si="21"/>
        <v>12.91</v>
      </c>
      <c r="F136" s="399">
        <f t="shared" si="22"/>
        <v>12.91</v>
      </c>
      <c r="G136" s="399">
        <f t="shared" si="23"/>
        <v>0</v>
      </c>
      <c r="H136" s="399">
        <f t="shared" si="24"/>
        <v>12.91</v>
      </c>
      <c r="I136" s="399">
        <f t="shared" si="25"/>
        <v>12.91</v>
      </c>
      <c r="J136" s="399"/>
      <c r="K136" s="399"/>
      <c r="L136" s="399">
        <v>12.91</v>
      </c>
      <c r="M136" s="399">
        <f t="shared" si="26"/>
        <v>0</v>
      </c>
      <c r="N136" s="399"/>
      <c r="O136" s="399"/>
      <c r="P136" s="399"/>
      <c r="Q136" s="416"/>
    </row>
    <row r="137" spans="1:17" s="7" customFormat="1" ht="11.25" customHeight="1">
      <c r="A137" s="661"/>
      <c r="B137" s="76" t="s">
        <v>1008</v>
      </c>
      <c r="C137" s="76" t="s">
        <v>660</v>
      </c>
      <c r="D137" s="394">
        <v>1530</v>
      </c>
      <c r="E137" s="399">
        <f t="shared" si="21"/>
        <v>824.5</v>
      </c>
      <c r="F137" s="399">
        <f t="shared" si="22"/>
        <v>0</v>
      </c>
      <c r="G137" s="399">
        <f t="shared" si="23"/>
        <v>824.5</v>
      </c>
      <c r="H137" s="399">
        <f t="shared" si="24"/>
        <v>824.5</v>
      </c>
      <c r="I137" s="399">
        <f t="shared" si="25"/>
        <v>0</v>
      </c>
      <c r="J137" s="399"/>
      <c r="K137" s="399"/>
      <c r="L137" s="399"/>
      <c r="M137" s="399">
        <f t="shared" si="26"/>
        <v>824.5</v>
      </c>
      <c r="N137" s="399"/>
      <c r="O137" s="399"/>
      <c r="P137" s="399"/>
      <c r="Q137" s="416">
        <v>824.5</v>
      </c>
    </row>
    <row r="138" spans="1:17" s="7" customFormat="1" ht="11.25" customHeight="1">
      <c r="A138" s="661"/>
      <c r="B138" s="76" t="s">
        <v>1008</v>
      </c>
      <c r="C138" s="76" t="s">
        <v>658</v>
      </c>
      <c r="D138" s="394">
        <v>270</v>
      </c>
      <c r="E138" s="399">
        <f t="shared" si="21"/>
        <v>145.5</v>
      </c>
      <c r="F138" s="399">
        <f t="shared" si="22"/>
        <v>145.5</v>
      </c>
      <c r="G138" s="399">
        <f t="shared" si="23"/>
        <v>0</v>
      </c>
      <c r="H138" s="399">
        <f t="shared" si="24"/>
        <v>145.5</v>
      </c>
      <c r="I138" s="399">
        <f t="shared" si="25"/>
        <v>145.5</v>
      </c>
      <c r="J138" s="399"/>
      <c r="K138" s="399"/>
      <c r="L138" s="399">
        <v>145.5</v>
      </c>
      <c r="M138" s="399">
        <f t="shared" si="26"/>
        <v>0</v>
      </c>
      <c r="N138" s="399"/>
      <c r="O138" s="399"/>
      <c r="P138" s="399"/>
      <c r="Q138" s="416"/>
    </row>
    <row r="139" spans="1:17" s="7" customFormat="1" ht="11.25" customHeight="1">
      <c r="A139" s="500"/>
      <c r="B139" s="869" t="s">
        <v>833</v>
      </c>
      <c r="C139" s="869"/>
      <c r="D139" s="869"/>
      <c r="E139" s="869"/>
      <c r="F139" s="869"/>
      <c r="G139" s="869"/>
      <c r="H139" s="869"/>
      <c r="I139" s="869"/>
      <c r="J139" s="869"/>
      <c r="K139" s="869"/>
      <c r="L139" s="869"/>
      <c r="M139" s="869"/>
      <c r="N139" s="869"/>
      <c r="O139" s="869"/>
      <c r="P139" s="869"/>
      <c r="Q139" s="870"/>
    </row>
    <row r="140" spans="1:17" s="7" customFormat="1" ht="11.25" customHeight="1">
      <c r="A140" s="497"/>
      <c r="B140" s="863" t="s">
        <v>836</v>
      </c>
      <c r="C140" s="864"/>
      <c r="D140" s="864"/>
      <c r="E140" s="864"/>
      <c r="F140" s="864"/>
      <c r="G140" s="864"/>
      <c r="H140" s="864"/>
      <c r="I140" s="864"/>
      <c r="J140" s="864"/>
      <c r="K140" s="864"/>
      <c r="L140" s="864"/>
      <c r="M140" s="864"/>
      <c r="N140" s="864"/>
      <c r="O140" s="864"/>
      <c r="P140" s="864"/>
      <c r="Q140" s="865"/>
    </row>
    <row r="141" spans="1:17" s="7" customFormat="1" ht="11.25" customHeight="1">
      <c r="A141" s="497"/>
      <c r="B141" s="866" t="s">
        <v>621</v>
      </c>
      <c r="C141" s="867"/>
      <c r="D141" s="867"/>
      <c r="E141" s="867"/>
      <c r="F141" s="867"/>
      <c r="G141" s="867"/>
      <c r="H141" s="867"/>
      <c r="I141" s="867"/>
      <c r="J141" s="867"/>
      <c r="K141" s="867"/>
      <c r="L141" s="867"/>
      <c r="M141" s="867"/>
      <c r="N141" s="867"/>
      <c r="O141" s="867"/>
      <c r="P141" s="867"/>
      <c r="Q141" s="868"/>
    </row>
    <row r="142" spans="1:17" s="7" customFormat="1" ht="11.25" customHeight="1">
      <c r="A142" s="497"/>
      <c r="B142" s="866" t="s">
        <v>622</v>
      </c>
      <c r="C142" s="867"/>
      <c r="D142" s="867"/>
      <c r="E142" s="867"/>
      <c r="F142" s="867"/>
      <c r="G142" s="867"/>
      <c r="H142" s="867"/>
      <c r="I142" s="867"/>
      <c r="J142" s="867"/>
      <c r="K142" s="867"/>
      <c r="L142" s="867"/>
      <c r="M142" s="867"/>
      <c r="N142" s="867"/>
      <c r="O142" s="867"/>
      <c r="P142" s="867"/>
      <c r="Q142" s="868"/>
    </row>
    <row r="143" spans="1:17" s="7" customFormat="1" ht="11.25" customHeight="1">
      <c r="A143" s="497"/>
      <c r="B143" s="446" t="s">
        <v>791</v>
      </c>
      <c r="C143" s="446" t="s">
        <v>839</v>
      </c>
      <c r="D143" s="499">
        <f>SUM(D144:D160)</f>
        <v>72363</v>
      </c>
      <c r="E143" s="452">
        <f>SUM(E144:E160)</f>
        <v>68996.20999999999</v>
      </c>
      <c r="F143" s="452">
        <f aca="true" t="shared" si="27" ref="F143:Q143">SUM(F144:F160)</f>
        <v>10349.37</v>
      </c>
      <c r="G143" s="452">
        <f t="shared" si="27"/>
        <v>58646.83999999999</v>
      </c>
      <c r="H143" s="452">
        <f t="shared" si="27"/>
        <v>68996.20999999999</v>
      </c>
      <c r="I143" s="452">
        <f t="shared" si="27"/>
        <v>10349.37</v>
      </c>
      <c r="J143" s="452">
        <f t="shared" si="27"/>
        <v>0</v>
      </c>
      <c r="K143" s="452">
        <f t="shared" si="27"/>
        <v>0</v>
      </c>
      <c r="L143" s="452">
        <f t="shared" si="27"/>
        <v>10349.37</v>
      </c>
      <c r="M143" s="452">
        <f t="shared" si="27"/>
        <v>58646.83999999999</v>
      </c>
      <c r="N143" s="452">
        <f t="shared" si="27"/>
        <v>0</v>
      </c>
      <c r="O143" s="452">
        <f t="shared" si="27"/>
        <v>0</v>
      </c>
      <c r="P143" s="452">
        <f t="shared" si="27"/>
        <v>0</v>
      </c>
      <c r="Q143" s="455">
        <f t="shared" si="27"/>
        <v>58646.83999999999</v>
      </c>
    </row>
    <row r="144" spans="1:17" s="7" customFormat="1" ht="11.25" customHeight="1">
      <c r="A144" s="497"/>
      <c r="B144" s="76" t="s">
        <v>849</v>
      </c>
      <c r="C144" s="76" t="s">
        <v>793</v>
      </c>
      <c r="D144" s="394">
        <v>3170</v>
      </c>
      <c r="E144" s="399">
        <f>F144+G144</f>
        <v>2849.4</v>
      </c>
      <c r="F144" s="399">
        <f>I144</f>
        <v>0</v>
      </c>
      <c r="G144" s="399">
        <f>M144</f>
        <v>2849.4</v>
      </c>
      <c r="H144" s="399">
        <f>I144+M144</f>
        <v>2849.4</v>
      </c>
      <c r="I144" s="399">
        <f>L144</f>
        <v>0</v>
      </c>
      <c r="J144" s="399"/>
      <c r="K144" s="399"/>
      <c r="L144" s="399"/>
      <c r="M144" s="399">
        <f>Q144</f>
        <v>2849.4</v>
      </c>
      <c r="N144" s="399"/>
      <c r="O144" s="399"/>
      <c r="P144" s="399"/>
      <c r="Q144" s="416">
        <v>2849.4</v>
      </c>
    </row>
    <row r="145" spans="1:17" s="7" customFormat="1" ht="11.25" customHeight="1">
      <c r="A145" s="497"/>
      <c r="B145" s="76" t="s">
        <v>849</v>
      </c>
      <c r="C145" s="76" t="s">
        <v>614</v>
      </c>
      <c r="D145" s="394">
        <v>560</v>
      </c>
      <c r="E145" s="399">
        <f aca="true" t="shared" si="28" ref="E145:E160">F145+G145</f>
        <v>502.8</v>
      </c>
      <c r="F145" s="399">
        <f aca="true" t="shared" si="29" ref="F145:F160">I145</f>
        <v>502.8</v>
      </c>
      <c r="G145" s="399">
        <f aca="true" t="shared" si="30" ref="G145:G160">M145</f>
        <v>0</v>
      </c>
      <c r="H145" s="399">
        <f aca="true" t="shared" si="31" ref="H145:H160">I145+M145</f>
        <v>502.8</v>
      </c>
      <c r="I145" s="399">
        <f aca="true" t="shared" si="32" ref="I145:I160">L145</f>
        <v>502.8</v>
      </c>
      <c r="J145" s="399"/>
      <c r="K145" s="399"/>
      <c r="L145" s="399">
        <v>502.8</v>
      </c>
      <c r="M145" s="399">
        <f aca="true" t="shared" si="33" ref="M145:M160">Q145</f>
        <v>0</v>
      </c>
      <c r="N145" s="399"/>
      <c r="O145" s="399"/>
      <c r="P145" s="399"/>
      <c r="Q145" s="416"/>
    </row>
    <row r="146" spans="1:17" s="7" customFormat="1" ht="11.25" customHeight="1">
      <c r="A146" s="497"/>
      <c r="B146" s="76" t="s">
        <v>684</v>
      </c>
      <c r="C146" s="76" t="s">
        <v>794</v>
      </c>
      <c r="D146" s="394">
        <v>515</v>
      </c>
      <c r="E146" s="399">
        <f t="shared" si="28"/>
        <v>462.3</v>
      </c>
      <c r="F146" s="399">
        <f t="shared" si="29"/>
        <v>0</v>
      </c>
      <c r="G146" s="399">
        <f t="shared" si="30"/>
        <v>462.3</v>
      </c>
      <c r="H146" s="399">
        <f t="shared" si="31"/>
        <v>462.3</v>
      </c>
      <c r="I146" s="399">
        <f t="shared" si="32"/>
        <v>0</v>
      </c>
      <c r="J146" s="399"/>
      <c r="K146" s="399"/>
      <c r="L146" s="399"/>
      <c r="M146" s="399">
        <f t="shared" si="33"/>
        <v>462.3</v>
      </c>
      <c r="N146" s="399"/>
      <c r="O146" s="399"/>
      <c r="P146" s="399"/>
      <c r="Q146" s="416">
        <v>462.3</v>
      </c>
    </row>
    <row r="147" spans="1:17" s="7" customFormat="1" ht="11.25" customHeight="1">
      <c r="A147" s="497"/>
      <c r="B147" s="76" t="s">
        <v>684</v>
      </c>
      <c r="C147" s="76" t="s">
        <v>615</v>
      </c>
      <c r="D147" s="394">
        <v>91</v>
      </c>
      <c r="E147" s="399">
        <f t="shared" si="28"/>
        <v>81.6</v>
      </c>
      <c r="F147" s="399">
        <f t="shared" si="29"/>
        <v>81.6</v>
      </c>
      <c r="G147" s="399">
        <f t="shared" si="30"/>
        <v>0</v>
      </c>
      <c r="H147" s="399">
        <f t="shared" si="31"/>
        <v>81.6</v>
      </c>
      <c r="I147" s="399">
        <f t="shared" si="32"/>
        <v>81.6</v>
      </c>
      <c r="J147" s="399"/>
      <c r="K147" s="399"/>
      <c r="L147" s="399">
        <v>81.6</v>
      </c>
      <c r="M147" s="399">
        <f t="shared" si="33"/>
        <v>0</v>
      </c>
      <c r="N147" s="399"/>
      <c r="O147" s="399"/>
      <c r="P147" s="399"/>
      <c r="Q147" s="416"/>
    </row>
    <row r="148" spans="1:17" s="7" customFormat="1" ht="11.25" customHeight="1">
      <c r="A148" s="497"/>
      <c r="B148" s="76" t="s">
        <v>500</v>
      </c>
      <c r="C148" s="76" t="s">
        <v>499</v>
      </c>
      <c r="D148" s="394">
        <v>39797</v>
      </c>
      <c r="E148" s="399">
        <f t="shared" si="28"/>
        <v>37672</v>
      </c>
      <c r="F148" s="399">
        <f t="shared" si="29"/>
        <v>0</v>
      </c>
      <c r="G148" s="399">
        <f t="shared" si="30"/>
        <v>37672</v>
      </c>
      <c r="H148" s="399">
        <f t="shared" si="31"/>
        <v>37672</v>
      </c>
      <c r="I148" s="399">
        <f t="shared" si="32"/>
        <v>0</v>
      </c>
      <c r="J148" s="399"/>
      <c r="K148" s="399"/>
      <c r="L148" s="399"/>
      <c r="M148" s="399">
        <f t="shared" si="33"/>
        <v>37672</v>
      </c>
      <c r="N148" s="399"/>
      <c r="O148" s="399"/>
      <c r="P148" s="399"/>
      <c r="Q148" s="416">
        <v>37672</v>
      </c>
    </row>
    <row r="149" spans="1:17" s="7" customFormat="1" ht="11.25" customHeight="1">
      <c r="A149" s="502" t="s">
        <v>627</v>
      </c>
      <c r="B149" s="76" t="s">
        <v>500</v>
      </c>
      <c r="C149" s="76" t="s">
        <v>616</v>
      </c>
      <c r="D149" s="394">
        <v>7023</v>
      </c>
      <c r="E149" s="399">
        <f t="shared" si="28"/>
        <v>6648</v>
      </c>
      <c r="F149" s="399">
        <f t="shared" si="29"/>
        <v>6648</v>
      </c>
      <c r="G149" s="399">
        <f t="shared" si="30"/>
        <v>0</v>
      </c>
      <c r="H149" s="399">
        <f t="shared" si="31"/>
        <v>6648</v>
      </c>
      <c r="I149" s="399">
        <f t="shared" si="32"/>
        <v>6648</v>
      </c>
      <c r="J149" s="399"/>
      <c r="K149" s="399"/>
      <c r="L149" s="399">
        <v>6648</v>
      </c>
      <c r="M149" s="399">
        <f t="shared" si="33"/>
        <v>0</v>
      </c>
      <c r="N149" s="399"/>
      <c r="O149" s="399"/>
      <c r="P149" s="399"/>
      <c r="Q149" s="416"/>
    </row>
    <row r="150" spans="1:17" s="7" customFormat="1" ht="11.25" customHeight="1">
      <c r="A150" s="497"/>
      <c r="B150" s="76" t="s">
        <v>686</v>
      </c>
      <c r="C150" s="76" t="s">
        <v>474</v>
      </c>
      <c r="D150" s="394">
        <v>1787</v>
      </c>
      <c r="E150" s="399">
        <f t="shared" si="28"/>
        <v>1779.31</v>
      </c>
      <c r="F150" s="399">
        <f t="shared" si="29"/>
        <v>0</v>
      </c>
      <c r="G150" s="399">
        <f t="shared" si="30"/>
        <v>1779.31</v>
      </c>
      <c r="H150" s="399">
        <f t="shared" si="31"/>
        <v>1779.31</v>
      </c>
      <c r="I150" s="399">
        <f t="shared" si="32"/>
        <v>0</v>
      </c>
      <c r="J150" s="399"/>
      <c r="K150" s="399"/>
      <c r="L150" s="399"/>
      <c r="M150" s="399">
        <f t="shared" si="33"/>
        <v>1779.31</v>
      </c>
      <c r="N150" s="399"/>
      <c r="O150" s="399"/>
      <c r="P150" s="399"/>
      <c r="Q150" s="416">
        <v>1779.31</v>
      </c>
    </row>
    <row r="151" spans="1:17" s="7" customFormat="1" ht="11.25" customHeight="1">
      <c r="A151" s="497"/>
      <c r="B151" s="76" t="s">
        <v>686</v>
      </c>
      <c r="C151" s="76" t="s">
        <v>475</v>
      </c>
      <c r="D151" s="394">
        <v>314</v>
      </c>
      <c r="E151" s="399">
        <f t="shared" si="28"/>
        <v>314.01</v>
      </c>
      <c r="F151" s="399">
        <f t="shared" si="29"/>
        <v>314.01</v>
      </c>
      <c r="G151" s="399">
        <f t="shared" si="30"/>
        <v>0</v>
      </c>
      <c r="H151" s="399">
        <f t="shared" si="31"/>
        <v>314.01</v>
      </c>
      <c r="I151" s="399">
        <f t="shared" si="32"/>
        <v>314.01</v>
      </c>
      <c r="J151" s="399"/>
      <c r="K151" s="399"/>
      <c r="L151" s="399">
        <v>314.01</v>
      </c>
      <c r="M151" s="399">
        <f t="shared" si="33"/>
        <v>0</v>
      </c>
      <c r="N151" s="399"/>
      <c r="O151" s="399"/>
      <c r="P151" s="399"/>
      <c r="Q151" s="416"/>
    </row>
    <row r="152" spans="1:17" s="7" customFormat="1" ht="11.25" customHeight="1">
      <c r="A152" s="497"/>
      <c r="B152" s="76" t="s">
        <v>620</v>
      </c>
      <c r="C152" s="76" t="s">
        <v>796</v>
      </c>
      <c r="D152" s="394">
        <v>314</v>
      </c>
      <c r="E152" s="399">
        <f t="shared" si="28"/>
        <v>314.45</v>
      </c>
      <c r="F152" s="399">
        <f t="shared" si="29"/>
        <v>0</v>
      </c>
      <c r="G152" s="399">
        <f t="shared" si="30"/>
        <v>314.45</v>
      </c>
      <c r="H152" s="399">
        <f t="shared" si="31"/>
        <v>314.45</v>
      </c>
      <c r="I152" s="399">
        <f t="shared" si="32"/>
        <v>0</v>
      </c>
      <c r="J152" s="399"/>
      <c r="K152" s="399"/>
      <c r="L152" s="399"/>
      <c r="M152" s="399">
        <f t="shared" si="33"/>
        <v>314.45</v>
      </c>
      <c r="N152" s="399"/>
      <c r="O152" s="399"/>
      <c r="P152" s="399"/>
      <c r="Q152" s="416">
        <v>314.45</v>
      </c>
    </row>
    <row r="153" spans="1:17" s="7" customFormat="1" ht="11.25" customHeight="1">
      <c r="A153" s="497"/>
      <c r="B153" s="76" t="s">
        <v>620</v>
      </c>
      <c r="C153" s="76" t="s">
        <v>619</v>
      </c>
      <c r="D153" s="394">
        <v>56</v>
      </c>
      <c r="E153" s="399">
        <f t="shared" si="28"/>
        <v>55.49</v>
      </c>
      <c r="F153" s="399">
        <f t="shared" si="29"/>
        <v>55.49</v>
      </c>
      <c r="G153" s="399">
        <f t="shared" si="30"/>
        <v>0</v>
      </c>
      <c r="H153" s="399">
        <f t="shared" si="31"/>
        <v>55.49</v>
      </c>
      <c r="I153" s="399">
        <f t="shared" si="32"/>
        <v>55.49</v>
      </c>
      <c r="J153" s="399"/>
      <c r="K153" s="399"/>
      <c r="L153" s="399">
        <v>55.49</v>
      </c>
      <c r="M153" s="399">
        <f t="shared" si="33"/>
        <v>0</v>
      </c>
      <c r="N153" s="399"/>
      <c r="O153" s="399"/>
      <c r="P153" s="399"/>
      <c r="Q153" s="416"/>
    </row>
    <row r="154" spans="1:17" s="7" customFormat="1" ht="11.25" customHeight="1">
      <c r="A154" s="497"/>
      <c r="B154" s="76" t="s">
        <v>869</v>
      </c>
      <c r="C154" s="76" t="s">
        <v>400</v>
      </c>
      <c r="D154" s="394">
        <v>14990</v>
      </c>
      <c r="E154" s="399">
        <f t="shared" si="28"/>
        <v>14635.1</v>
      </c>
      <c r="F154" s="399">
        <f t="shared" si="29"/>
        <v>0</v>
      </c>
      <c r="G154" s="399">
        <f t="shared" si="30"/>
        <v>14635.1</v>
      </c>
      <c r="H154" s="399">
        <f t="shared" si="31"/>
        <v>14635.1</v>
      </c>
      <c r="I154" s="399">
        <f t="shared" si="32"/>
        <v>0</v>
      </c>
      <c r="J154" s="399"/>
      <c r="K154" s="399"/>
      <c r="L154" s="399"/>
      <c r="M154" s="399">
        <f t="shared" si="33"/>
        <v>14635.1</v>
      </c>
      <c r="N154" s="399"/>
      <c r="O154" s="399"/>
      <c r="P154" s="399"/>
      <c r="Q154" s="416">
        <v>14635.1</v>
      </c>
    </row>
    <row r="155" spans="1:17" s="7" customFormat="1" ht="11.25" customHeight="1">
      <c r="A155" s="497"/>
      <c r="B155" s="76" t="s">
        <v>869</v>
      </c>
      <c r="C155" s="76" t="s">
        <v>476</v>
      </c>
      <c r="D155" s="394">
        <v>1</v>
      </c>
      <c r="E155" s="399">
        <f t="shared" si="28"/>
        <v>0</v>
      </c>
      <c r="F155" s="399">
        <f t="shared" si="29"/>
        <v>0</v>
      </c>
      <c r="G155" s="399">
        <f t="shared" si="30"/>
        <v>0</v>
      </c>
      <c r="H155" s="399">
        <f t="shared" si="31"/>
        <v>0</v>
      </c>
      <c r="I155" s="399">
        <f t="shared" si="32"/>
        <v>0</v>
      </c>
      <c r="J155" s="399"/>
      <c r="K155" s="399"/>
      <c r="L155" s="399"/>
      <c r="M155" s="399">
        <f t="shared" si="33"/>
        <v>0</v>
      </c>
      <c r="N155" s="399"/>
      <c r="O155" s="399"/>
      <c r="P155" s="399"/>
      <c r="Q155" s="416">
        <v>0</v>
      </c>
    </row>
    <row r="156" spans="1:17" s="7" customFormat="1" ht="11.25" customHeight="1">
      <c r="A156" s="497"/>
      <c r="B156" s="76" t="s">
        <v>869</v>
      </c>
      <c r="C156" s="76" t="s">
        <v>617</v>
      </c>
      <c r="D156" s="394">
        <v>2646</v>
      </c>
      <c r="E156" s="399">
        <f t="shared" si="28"/>
        <v>2582.6</v>
      </c>
      <c r="F156" s="399">
        <f t="shared" si="29"/>
        <v>2582.6</v>
      </c>
      <c r="G156" s="399">
        <f t="shared" si="30"/>
        <v>0</v>
      </c>
      <c r="H156" s="399">
        <f t="shared" si="31"/>
        <v>2582.6</v>
      </c>
      <c r="I156" s="399">
        <f t="shared" si="32"/>
        <v>2582.6</v>
      </c>
      <c r="J156" s="399"/>
      <c r="K156" s="399"/>
      <c r="L156" s="399">
        <v>2582.6</v>
      </c>
      <c r="M156" s="399">
        <f t="shared" si="33"/>
        <v>0</v>
      </c>
      <c r="N156" s="399"/>
      <c r="O156" s="399"/>
      <c r="P156" s="399"/>
      <c r="Q156" s="416"/>
    </row>
    <row r="157" spans="1:17" s="7" customFormat="1" ht="11.25" customHeight="1">
      <c r="A157" s="497"/>
      <c r="B157" s="76" t="s">
        <v>1007</v>
      </c>
      <c r="C157" s="76" t="s">
        <v>659</v>
      </c>
      <c r="D157" s="394">
        <v>84</v>
      </c>
      <c r="E157" s="399">
        <f t="shared" si="28"/>
        <v>84.29</v>
      </c>
      <c r="F157" s="399">
        <f t="shared" si="29"/>
        <v>0</v>
      </c>
      <c r="G157" s="399">
        <f t="shared" si="30"/>
        <v>84.29</v>
      </c>
      <c r="H157" s="399">
        <f t="shared" si="31"/>
        <v>84.29</v>
      </c>
      <c r="I157" s="399">
        <f t="shared" si="32"/>
        <v>0</v>
      </c>
      <c r="J157" s="399"/>
      <c r="K157" s="399"/>
      <c r="L157" s="399"/>
      <c r="M157" s="399">
        <f t="shared" si="33"/>
        <v>84.29</v>
      </c>
      <c r="N157" s="399"/>
      <c r="O157" s="399"/>
      <c r="P157" s="399"/>
      <c r="Q157" s="416">
        <v>84.29</v>
      </c>
    </row>
    <row r="158" spans="1:17" s="7" customFormat="1" ht="11.25" customHeight="1">
      <c r="A158" s="497"/>
      <c r="B158" s="76" t="s">
        <v>1007</v>
      </c>
      <c r="C158" s="76" t="s">
        <v>618</v>
      </c>
      <c r="D158" s="394">
        <v>15</v>
      </c>
      <c r="E158" s="399">
        <f t="shared" si="28"/>
        <v>14.87</v>
      </c>
      <c r="F158" s="399">
        <f t="shared" si="29"/>
        <v>14.87</v>
      </c>
      <c r="G158" s="399">
        <f t="shared" si="30"/>
        <v>0</v>
      </c>
      <c r="H158" s="399">
        <f t="shared" si="31"/>
        <v>14.87</v>
      </c>
      <c r="I158" s="399">
        <f t="shared" si="32"/>
        <v>14.87</v>
      </c>
      <c r="J158" s="399"/>
      <c r="K158" s="399"/>
      <c r="L158" s="399">
        <v>14.87</v>
      </c>
      <c r="M158" s="399">
        <f t="shared" si="33"/>
        <v>0</v>
      </c>
      <c r="N158" s="399"/>
      <c r="O158" s="399"/>
      <c r="P158" s="399"/>
      <c r="Q158" s="416"/>
    </row>
    <row r="159" spans="1:17" s="7" customFormat="1" ht="11.25" customHeight="1">
      <c r="A159" s="497"/>
      <c r="B159" s="76" t="s">
        <v>1008</v>
      </c>
      <c r="C159" s="76" t="s">
        <v>660</v>
      </c>
      <c r="D159" s="394">
        <v>850</v>
      </c>
      <c r="E159" s="399">
        <f t="shared" si="28"/>
        <v>849.99</v>
      </c>
      <c r="F159" s="399">
        <f t="shared" si="29"/>
        <v>0</v>
      </c>
      <c r="G159" s="399">
        <f t="shared" si="30"/>
        <v>849.99</v>
      </c>
      <c r="H159" s="399">
        <f t="shared" si="31"/>
        <v>849.99</v>
      </c>
      <c r="I159" s="399">
        <f t="shared" si="32"/>
        <v>0</v>
      </c>
      <c r="J159" s="399"/>
      <c r="K159" s="399"/>
      <c r="L159" s="399"/>
      <c r="M159" s="399">
        <f t="shared" si="33"/>
        <v>849.99</v>
      </c>
      <c r="N159" s="399"/>
      <c r="O159" s="399"/>
      <c r="P159" s="399"/>
      <c r="Q159" s="416">
        <v>849.99</v>
      </c>
    </row>
    <row r="160" spans="1:17" s="7" customFormat="1" ht="11.25" customHeight="1">
      <c r="A160" s="501"/>
      <c r="B160" s="76" t="s">
        <v>1008</v>
      </c>
      <c r="C160" s="76" t="s">
        <v>658</v>
      </c>
      <c r="D160" s="394">
        <v>150</v>
      </c>
      <c r="E160" s="399">
        <f t="shared" si="28"/>
        <v>150</v>
      </c>
      <c r="F160" s="399">
        <f t="shared" si="29"/>
        <v>150</v>
      </c>
      <c r="G160" s="399">
        <f t="shared" si="30"/>
        <v>0</v>
      </c>
      <c r="H160" s="399">
        <f t="shared" si="31"/>
        <v>150</v>
      </c>
      <c r="I160" s="399">
        <f t="shared" si="32"/>
        <v>150</v>
      </c>
      <c r="J160" s="399"/>
      <c r="K160" s="399"/>
      <c r="L160" s="399">
        <v>150</v>
      </c>
      <c r="M160" s="399">
        <f t="shared" si="33"/>
        <v>0</v>
      </c>
      <c r="N160" s="399"/>
      <c r="O160" s="399"/>
      <c r="P160" s="399"/>
      <c r="Q160" s="416"/>
    </row>
    <row r="161" spans="1:17" s="7" customFormat="1" ht="11.25" customHeight="1">
      <c r="A161" s="500"/>
      <c r="B161" s="869" t="s">
        <v>833</v>
      </c>
      <c r="C161" s="869"/>
      <c r="D161" s="869"/>
      <c r="E161" s="869"/>
      <c r="F161" s="869"/>
      <c r="G161" s="869"/>
      <c r="H161" s="869"/>
      <c r="I161" s="869"/>
      <c r="J161" s="869"/>
      <c r="K161" s="869"/>
      <c r="L161" s="869"/>
      <c r="M161" s="869"/>
      <c r="N161" s="869"/>
      <c r="O161" s="869"/>
      <c r="P161" s="869"/>
      <c r="Q161" s="870"/>
    </row>
    <row r="162" spans="1:17" s="7" customFormat="1" ht="11.25" customHeight="1">
      <c r="A162" s="497"/>
      <c r="B162" s="863" t="s">
        <v>836</v>
      </c>
      <c r="C162" s="864"/>
      <c r="D162" s="864"/>
      <c r="E162" s="864"/>
      <c r="F162" s="864"/>
      <c r="G162" s="864"/>
      <c r="H162" s="864"/>
      <c r="I162" s="864"/>
      <c r="J162" s="864"/>
      <c r="K162" s="864"/>
      <c r="L162" s="864"/>
      <c r="M162" s="864"/>
      <c r="N162" s="864"/>
      <c r="O162" s="864"/>
      <c r="P162" s="864"/>
      <c r="Q162" s="865"/>
    </row>
    <row r="163" spans="1:17" s="7" customFormat="1" ht="11.25" customHeight="1">
      <c r="A163" s="497"/>
      <c r="B163" s="866" t="s">
        <v>621</v>
      </c>
      <c r="C163" s="867"/>
      <c r="D163" s="867"/>
      <c r="E163" s="867"/>
      <c r="F163" s="867"/>
      <c r="G163" s="867"/>
      <c r="H163" s="867"/>
      <c r="I163" s="867"/>
      <c r="J163" s="867"/>
      <c r="K163" s="867"/>
      <c r="L163" s="867"/>
      <c r="M163" s="867"/>
      <c r="N163" s="867"/>
      <c r="O163" s="867"/>
      <c r="P163" s="867"/>
      <c r="Q163" s="868"/>
    </row>
    <row r="164" spans="1:17" s="7" customFormat="1" ht="11.25" customHeight="1">
      <c r="A164" s="497"/>
      <c r="B164" s="866" t="s">
        <v>623</v>
      </c>
      <c r="C164" s="867"/>
      <c r="D164" s="867"/>
      <c r="E164" s="867"/>
      <c r="F164" s="867"/>
      <c r="G164" s="867"/>
      <c r="H164" s="867"/>
      <c r="I164" s="867"/>
      <c r="J164" s="867"/>
      <c r="K164" s="867"/>
      <c r="L164" s="867"/>
      <c r="M164" s="867"/>
      <c r="N164" s="867"/>
      <c r="O164" s="867"/>
      <c r="P164" s="867"/>
      <c r="Q164" s="868"/>
    </row>
    <row r="165" spans="1:17" s="7" customFormat="1" ht="11.25" customHeight="1">
      <c r="A165" s="497"/>
      <c r="B165" s="446" t="s">
        <v>791</v>
      </c>
      <c r="C165" s="446" t="s">
        <v>839</v>
      </c>
      <c r="D165" s="499">
        <f>SUM(D166:D181)</f>
        <v>92092</v>
      </c>
      <c r="E165" s="452">
        <f>SUM(E166:E181)</f>
        <v>89396.98</v>
      </c>
      <c r="F165" s="452">
        <f aca="true" t="shared" si="34" ref="F165:Q165">SUM(F166:F181)</f>
        <v>13409.480000000001</v>
      </c>
      <c r="G165" s="452">
        <f t="shared" si="34"/>
        <v>75987.5</v>
      </c>
      <c r="H165" s="452">
        <f t="shared" si="34"/>
        <v>89396.98</v>
      </c>
      <c r="I165" s="452">
        <f t="shared" si="34"/>
        <v>13409.480000000001</v>
      </c>
      <c r="J165" s="452">
        <f t="shared" si="34"/>
        <v>0</v>
      </c>
      <c r="K165" s="452">
        <f t="shared" si="34"/>
        <v>0</v>
      </c>
      <c r="L165" s="452">
        <f t="shared" si="34"/>
        <v>13409.480000000001</v>
      </c>
      <c r="M165" s="452">
        <f t="shared" si="34"/>
        <v>75987.5</v>
      </c>
      <c r="N165" s="452">
        <f t="shared" si="34"/>
        <v>0</v>
      </c>
      <c r="O165" s="452">
        <f t="shared" si="34"/>
        <v>0</v>
      </c>
      <c r="P165" s="452">
        <f t="shared" si="34"/>
        <v>0</v>
      </c>
      <c r="Q165" s="455">
        <f t="shared" si="34"/>
        <v>75987.5</v>
      </c>
    </row>
    <row r="166" spans="1:17" s="7" customFormat="1" ht="11.25" customHeight="1">
      <c r="A166" s="497"/>
      <c r="B166" s="76" t="s">
        <v>849</v>
      </c>
      <c r="C166" s="503" t="s">
        <v>793</v>
      </c>
      <c r="D166" s="394">
        <v>898</v>
      </c>
      <c r="E166" s="399">
        <f>F166+G166</f>
        <v>770.1</v>
      </c>
      <c r="F166" s="399">
        <f>I166</f>
        <v>0</v>
      </c>
      <c r="G166" s="399">
        <f>M166</f>
        <v>770.1</v>
      </c>
      <c r="H166" s="399">
        <f>I166+M166</f>
        <v>770.1</v>
      </c>
      <c r="I166" s="399">
        <f>L166</f>
        <v>0</v>
      </c>
      <c r="J166" s="399"/>
      <c r="K166" s="399"/>
      <c r="L166" s="399"/>
      <c r="M166" s="399">
        <f>Q166</f>
        <v>770.1</v>
      </c>
      <c r="N166" s="399"/>
      <c r="O166" s="399"/>
      <c r="P166" s="399"/>
      <c r="Q166" s="416">
        <v>770.1</v>
      </c>
    </row>
    <row r="167" spans="1:17" s="7" customFormat="1" ht="11.25" customHeight="1">
      <c r="A167" s="497"/>
      <c r="B167" s="76" t="s">
        <v>849</v>
      </c>
      <c r="C167" s="76" t="s">
        <v>614</v>
      </c>
      <c r="D167" s="394">
        <v>159</v>
      </c>
      <c r="E167" s="399">
        <f aca="true" t="shared" si="35" ref="E167:E181">F167+G167</f>
        <v>135.9</v>
      </c>
      <c r="F167" s="399">
        <f aca="true" t="shared" si="36" ref="F167:F181">I167</f>
        <v>135.9</v>
      </c>
      <c r="G167" s="399">
        <f aca="true" t="shared" si="37" ref="G167:G181">M167</f>
        <v>0</v>
      </c>
      <c r="H167" s="399">
        <f aca="true" t="shared" si="38" ref="H167:H181">I167+M167</f>
        <v>135.9</v>
      </c>
      <c r="I167" s="399">
        <f aca="true" t="shared" si="39" ref="I167:I181">L167</f>
        <v>135.9</v>
      </c>
      <c r="J167" s="399"/>
      <c r="K167" s="399"/>
      <c r="L167" s="399">
        <v>135.9</v>
      </c>
      <c r="M167" s="399">
        <f aca="true" t="shared" si="40" ref="M167:M181">Q167</f>
        <v>0</v>
      </c>
      <c r="N167" s="399"/>
      <c r="O167" s="399"/>
      <c r="P167" s="399"/>
      <c r="Q167" s="416"/>
    </row>
    <row r="168" spans="1:17" s="7" customFormat="1" ht="11.25" customHeight="1">
      <c r="A168" s="497"/>
      <c r="B168" s="76" t="s">
        <v>684</v>
      </c>
      <c r="C168" s="76" t="s">
        <v>794</v>
      </c>
      <c r="D168" s="394">
        <v>146</v>
      </c>
      <c r="E168" s="399">
        <f t="shared" si="35"/>
        <v>124.98</v>
      </c>
      <c r="F168" s="399">
        <f t="shared" si="36"/>
        <v>0</v>
      </c>
      <c r="G168" s="399">
        <f t="shared" si="37"/>
        <v>124.98</v>
      </c>
      <c r="H168" s="399">
        <f t="shared" si="38"/>
        <v>124.98</v>
      </c>
      <c r="I168" s="399">
        <f t="shared" si="39"/>
        <v>0</v>
      </c>
      <c r="J168" s="399"/>
      <c r="K168" s="399"/>
      <c r="L168" s="399"/>
      <c r="M168" s="399">
        <f t="shared" si="40"/>
        <v>124.98</v>
      </c>
      <c r="N168" s="399"/>
      <c r="O168" s="399"/>
      <c r="P168" s="399"/>
      <c r="Q168" s="416">
        <v>124.98</v>
      </c>
    </row>
    <row r="169" spans="1:17" s="7" customFormat="1" ht="11.25" customHeight="1">
      <c r="A169" s="497"/>
      <c r="B169" s="76" t="s">
        <v>684</v>
      </c>
      <c r="C169" s="76" t="s">
        <v>615</v>
      </c>
      <c r="D169" s="394">
        <v>26</v>
      </c>
      <c r="E169" s="399">
        <f t="shared" si="35"/>
        <v>22.02</v>
      </c>
      <c r="F169" s="399">
        <f t="shared" si="36"/>
        <v>22.02</v>
      </c>
      <c r="G169" s="399">
        <f t="shared" si="37"/>
        <v>0</v>
      </c>
      <c r="H169" s="399">
        <f t="shared" si="38"/>
        <v>22.02</v>
      </c>
      <c r="I169" s="399">
        <f t="shared" si="39"/>
        <v>22.02</v>
      </c>
      <c r="J169" s="399"/>
      <c r="K169" s="399"/>
      <c r="L169" s="399">
        <v>22.02</v>
      </c>
      <c r="M169" s="399">
        <f t="shared" si="40"/>
        <v>0</v>
      </c>
      <c r="N169" s="399"/>
      <c r="O169" s="399"/>
      <c r="P169" s="399"/>
      <c r="Q169" s="416"/>
    </row>
    <row r="170" spans="1:17" s="7" customFormat="1" ht="11.25" customHeight="1">
      <c r="A170" s="497"/>
      <c r="B170" s="76" t="s">
        <v>500</v>
      </c>
      <c r="C170" s="76" t="s">
        <v>795</v>
      </c>
      <c r="D170" s="394">
        <v>19380</v>
      </c>
      <c r="E170" s="399">
        <f t="shared" si="35"/>
        <v>17255</v>
      </c>
      <c r="F170" s="399">
        <f t="shared" si="36"/>
        <v>0</v>
      </c>
      <c r="G170" s="399">
        <f t="shared" si="37"/>
        <v>17255</v>
      </c>
      <c r="H170" s="399">
        <f t="shared" si="38"/>
        <v>17255</v>
      </c>
      <c r="I170" s="399">
        <f t="shared" si="39"/>
        <v>0</v>
      </c>
      <c r="J170" s="399"/>
      <c r="K170" s="399"/>
      <c r="L170" s="399"/>
      <c r="M170" s="399">
        <f t="shared" si="40"/>
        <v>17255</v>
      </c>
      <c r="N170" s="399"/>
      <c r="O170" s="399"/>
      <c r="P170" s="399"/>
      <c r="Q170" s="416">
        <v>17255</v>
      </c>
    </row>
    <row r="171" spans="1:17" s="7" customFormat="1" ht="11.25" customHeight="1">
      <c r="A171" s="502" t="s">
        <v>634</v>
      </c>
      <c r="B171" s="76" t="s">
        <v>500</v>
      </c>
      <c r="C171" s="76" t="s">
        <v>616</v>
      </c>
      <c r="D171" s="394">
        <v>3420</v>
      </c>
      <c r="E171" s="399">
        <f t="shared" si="35"/>
        <v>3045</v>
      </c>
      <c r="F171" s="399">
        <f t="shared" si="36"/>
        <v>3045</v>
      </c>
      <c r="G171" s="399">
        <f t="shared" si="37"/>
        <v>0</v>
      </c>
      <c r="H171" s="399">
        <f t="shared" si="38"/>
        <v>3045</v>
      </c>
      <c r="I171" s="399">
        <f t="shared" si="39"/>
        <v>3045</v>
      </c>
      <c r="J171" s="399"/>
      <c r="K171" s="399"/>
      <c r="L171" s="399">
        <v>3045</v>
      </c>
      <c r="M171" s="399">
        <f t="shared" si="40"/>
        <v>0</v>
      </c>
      <c r="N171" s="399"/>
      <c r="O171" s="399"/>
      <c r="P171" s="399"/>
      <c r="Q171" s="416"/>
    </row>
    <row r="172" spans="1:17" s="7" customFormat="1" ht="11.25" customHeight="1">
      <c r="A172" s="497"/>
      <c r="B172" s="76" t="s">
        <v>686</v>
      </c>
      <c r="C172" s="76" t="s">
        <v>399</v>
      </c>
      <c r="D172" s="394">
        <v>1650</v>
      </c>
      <c r="E172" s="399">
        <f t="shared" si="35"/>
        <v>1650.91</v>
      </c>
      <c r="F172" s="399">
        <f t="shared" si="36"/>
        <v>0</v>
      </c>
      <c r="G172" s="399">
        <f t="shared" si="37"/>
        <v>1650.91</v>
      </c>
      <c r="H172" s="399">
        <f t="shared" si="38"/>
        <v>1650.91</v>
      </c>
      <c r="I172" s="399">
        <f t="shared" si="39"/>
        <v>0</v>
      </c>
      <c r="J172" s="399"/>
      <c r="K172" s="399"/>
      <c r="L172" s="399"/>
      <c r="M172" s="399">
        <f t="shared" si="40"/>
        <v>1650.91</v>
      </c>
      <c r="N172" s="399"/>
      <c r="O172" s="399"/>
      <c r="P172" s="399"/>
      <c r="Q172" s="416">
        <v>1650.91</v>
      </c>
    </row>
    <row r="173" spans="1:17" s="7" customFormat="1" ht="11.25" customHeight="1">
      <c r="A173" s="497"/>
      <c r="B173" s="76" t="s">
        <v>686</v>
      </c>
      <c r="C173" s="76" t="s">
        <v>475</v>
      </c>
      <c r="D173" s="394">
        <v>291</v>
      </c>
      <c r="E173" s="399">
        <f t="shared" si="35"/>
        <v>291.34</v>
      </c>
      <c r="F173" s="399">
        <f t="shared" si="36"/>
        <v>291.34</v>
      </c>
      <c r="G173" s="399">
        <f t="shared" si="37"/>
        <v>0</v>
      </c>
      <c r="H173" s="399">
        <f t="shared" si="38"/>
        <v>291.34</v>
      </c>
      <c r="I173" s="399">
        <f t="shared" si="39"/>
        <v>291.34</v>
      </c>
      <c r="J173" s="399"/>
      <c r="K173" s="399"/>
      <c r="L173" s="399">
        <v>291.34</v>
      </c>
      <c r="M173" s="399">
        <f t="shared" si="40"/>
        <v>0</v>
      </c>
      <c r="N173" s="399"/>
      <c r="O173" s="399"/>
      <c r="P173" s="399"/>
      <c r="Q173" s="416"/>
    </row>
    <row r="174" spans="1:17" s="7" customFormat="1" ht="11.25" customHeight="1">
      <c r="A174" s="497"/>
      <c r="B174" s="76" t="s">
        <v>620</v>
      </c>
      <c r="C174" s="76" t="s">
        <v>796</v>
      </c>
      <c r="D174" s="394">
        <v>61</v>
      </c>
      <c r="E174" s="399">
        <f t="shared" si="35"/>
        <v>60.55</v>
      </c>
      <c r="F174" s="399">
        <f t="shared" si="36"/>
        <v>0</v>
      </c>
      <c r="G174" s="399">
        <f t="shared" si="37"/>
        <v>60.55</v>
      </c>
      <c r="H174" s="399">
        <f t="shared" si="38"/>
        <v>60.55</v>
      </c>
      <c r="I174" s="399">
        <f t="shared" si="39"/>
        <v>0</v>
      </c>
      <c r="J174" s="399"/>
      <c r="K174" s="399"/>
      <c r="L174" s="399"/>
      <c r="M174" s="399">
        <f t="shared" si="40"/>
        <v>60.55</v>
      </c>
      <c r="N174" s="399"/>
      <c r="O174" s="399"/>
      <c r="P174" s="399"/>
      <c r="Q174" s="416">
        <v>60.55</v>
      </c>
    </row>
    <row r="175" spans="1:17" s="7" customFormat="1" ht="11.25" customHeight="1">
      <c r="A175" s="497"/>
      <c r="B175" s="76" t="s">
        <v>620</v>
      </c>
      <c r="C175" s="76" t="s">
        <v>619</v>
      </c>
      <c r="D175" s="394">
        <v>11</v>
      </c>
      <c r="E175" s="399">
        <f t="shared" si="35"/>
        <v>10.69</v>
      </c>
      <c r="F175" s="399">
        <f t="shared" si="36"/>
        <v>10.69</v>
      </c>
      <c r="G175" s="399">
        <f t="shared" si="37"/>
        <v>0</v>
      </c>
      <c r="H175" s="399">
        <f t="shared" si="38"/>
        <v>10.69</v>
      </c>
      <c r="I175" s="399">
        <f t="shared" si="39"/>
        <v>10.69</v>
      </c>
      <c r="J175" s="399"/>
      <c r="K175" s="399"/>
      <c r="L175" s="399">
        <v>10.69</v>
      </c>
      <c r="M175" s="399">
        <f t="shared" si="40"/>
        <v>0</v>
      </c>
      <c r="N175" s="399"/>
      <c r="O175" s="399"/>
      <c r="P175" s="399"/>
      <c r="Q175" s="416"/>
    </row>
    <row r="176" spans="1:17" s="7" customFormat="1" ht="11.25" customHeight="1">
      <c r="A176" s="497"/>
      <c r="B176" s="76" t="s">
        <v>869</v>
      </c>
      <c r="C176" s="76" t="s">
        <v>400</v>
      </c>
      <c r="D176" s="394">
        <v>55729</v>
      </c>
      <c r="E176" s="399">
        <f t="shared" si="35"/>
        <v>55710.93</v>
      </c>
      <c r="F176" s="399">
        <f t="shared" si="36"/>
        <v>0</v>
      </c>
      <c r="G176" s="399">
        <f t="shared" si="37"/>
        <v>55710.93</v>
      </c>
      <c r="H176" s="399">
        <f t="shared" si="38"/>
        <v>55710.93</v>
      </c>
      <c r="I176" s="399">
        <f t="shared" si="39"/>
        <v>0</v>
      </c>
      <c r="J176" s="399"/>
      <c r="K176" s="399"/>
      <c r="L176" s="399"/>
      <c r="M176" s="399">
        <f t="shared" si="40"/>
        <v>55710.93</v>
      </c>
      <c r="N176" s="399"/>
      <c r="O176" s="399"/>
      <c r="P176" s="399"/>
      <c r="Q176" s="416">
        <v>55710.93</v>
      </c>
    </row>
    <row r="177" spans="1:17" s="7" customFormat="1" ht="11.25" customHeight="1">
      <c r="A177" s="497"/>
      <c r="B177" s="76" t="s">
        <v>869</v>
      </c>
      <c r="C177" s="76" t="s">
        <v>617</v>
      </c>
      <c r="D177" s="394">
        <v>9834</v>
      </c>
      <c r="E177" s="399">
        <f t="shared" si="35"/>
        <v>9831.29</v>
      </c>
      <c r="F177" s="399">
        <f t="shared" si="36"/>
        <v>9831.29</v>
      </c>
      <c r="G177" s="399">
        <f t="shared" si="37"/>
        <v>0</v>
      </c>
      <c r="H177" s="399">
        <f t="shared" si="38"/>
        <v>9831.29</v>
      </c>
      <c r="I177" s="399">
        <f t="shared" si="39"/>
        <v>9831.29</v>
      </c>
      <c r="J177" s="399"/>
      <c r="K177" s="399"/>
      <c r="L177" s="399">
        <v>9831.29</v>
      </c>
      <c r="M177" s="399">
        <f t="shared" si="40"/>
        <v>0</v>
      </c>
      <c r="N177" s="399"/>
      <c r="O177" s="399"/>
      <c r="P177" s="399"/>
      <c r="Q177" s="416"/>
    </row>
    <row r="178" spans="1:17" s="7" customFormat="1" ht="11.25" customHeight="1">
      <c r="A178" s="497"/>
      <c r="B178" s="76" t="s">
        <v>1007</v>
      </c>
      <c r="C178" s="76" t="s">
        <v>659</v>
      </c>
      <c r="D178" s="394">
        <v>33</v>
      </c>
      <c r="E178" s="399">
        <f t="shared" si="35"/>
        <v>33.37</v>
      </c>
      <c r="F178" s="399">
        <f t="shared" si="36"/>
        <v>0</v>
      </c>
      <c r="G178" s="399">
        <f t="shared" si="37"/>
        <v>33.37</v>
      </c>
      <c r="H178" s="399">
        <f t="shared" si="38"/>
        <v>33.37</v>
      </c>
      <c r="I178" s="399">
        <f t="shared" si="39"/>
        <v>0</v>
      </c>
      <c r="J178" s="399"/>
      <c r="K178" s="399"/>
      <c r="L178" s="399"/>
      <c r="M178" s="399">
        <f t="shared" si="40"/>
        <v>33.37</v>
      </c>
      <c r="N178" s="399"/>
      <c r="O178" s="399"/>
      <c r="P178" s="399"/>
      <c r="Q178" s="416">
        <v>33.37</v>
      </c>
    </row>
    <row r="179" spans="1:17" s="7" customFormat="1" ht="11.25" customHeight="1">
      <c r="A179" s="497"/>
      <c r="B179" s="76" t="s">
        <v>1007</v>
      </c>
      <c r="C179" s="76" t="s">
        <v>618</v>
      </c>
      <c r="D179" s="394">
        <v>5</v>
      </c>
      <c r="E179" s="399">
        <f t="shared" si="35"/>
        <v>5.89</v>
      </c>
      <c r="F179" s="399">
        <f t="shared" si="36"/>
        <v>5.89</v>
      </c>
      <c r="G179" s="399">
        <f t="shared" si="37"/>
        <v>0</v>
      </c>
      <c r="H179" s="399">
        <f t="shared" si="38"/>
        <v>5.89</v>
      </c>
      <c r="I179" s="399">
        <f t="shared" si="39"/>
        <v>5.89</v>
      </c>
      <c r="J179" s="399"/>
      <c r="K179" s="399"/>
      <c r="L179" s="399">
        <v>5.89</v>
      </c>
      <c r="M179" s="399">
        <f t="shared" si="40"/>
        <v>0</v>
      </c>
      <c r="N179" s="399"/>
      <c r="O179" s="399"/>
      <c r="P179" s="399"/>
      <c r="Q179" s="416"/>
    </row>
    <row r="180" spans="1:17" s="7" customFormat="1" ht="11.25" customHeight="1">
      <c r="A180" s="497"/>
      <c r="B180" s="76" t="s">
        <v>1008</v>
      </c>
      <c r="C180" s="76" t="s">
        <v>660</v>
      </c>
      <c r="D180" s="394">
        <v>382</v>
      </c>
      <c r="E180" s="399">
        <f t="shared" si="35"/>
        <v>381.66</v>
      </c>
      <c r="F180" s="399">
        <f t="shared" si="36"/>
        <v>0</v>
      </c>
      <c r="G180" s="399">
        <f t="shared" si="37"/>
        <v>381.66</v>
      </c>
      <c r="H180" s="399">
        <f t="shared" si="38"/>
        <v>381.66</v>
      </c>
      <c r="I180" s="399">
        <f t="shared" si="39"/>
        <v>0</v>
      </c>
      <c r="J180" s="399"/>
      <c r="K180" s="399"/>
      <c r="L180" s="399"/>
      <c r="M180" s="399">
        <f t="shared" si="40"/>
        <v>381.66</v>
      </c>
      <c r="N180" s="399"/>
      <c r="O180" s="399"/>
      <c r="P180" s="399"/>
      <c r="Q180" s="416">
        <v>381.66</v>
      </c>
    </row>
    <row r="181" spans="1:17" s="7" customFormat="1" ht="11.25" customHeight="1">
      <c r="A181" s="501"/>
      <c r="B181" s="76" t="s">
        <v>1008</v>
      </c>
      <c r="C181" s="76" t="s">
        <v>658</v>
      </c>
      <c r="D181" s="394">
        <v>67</v>
      </c>
      <c r="E181" s="399">
        <f t="shared" si="35"/>
        <v>67.35</v>
      </c>
      <c r="F181" s="399">
        <f t="shared" si="36"/>
        <v>67.35</v>
      </c>
      <c r="G181" s="399">
        <f t="shared" si="37"/>
        <v>0</v>
      </c>
      <c r="H181" s="399">
        <f t="shared" si="38"/>
        <v>67.35</v>
      </c>
      <c r="I181" s="399">
        <f t="shared" si="39"/>
        <v>67.35</v>
      </c>
      <c r="J181" s="399"/>
      <c r="K181" s="399"/>
      <c r="L181" s="399">
        <v>67.35</v>
      </c>
      <c r="M181" s="399">
        <f t="shared" si="40"/>
        <v>0</v>
      </c>
      <c r="N181" s="399"/>
      <c r="O181" s="399"/>
      <c r="P181" s="399"/>
      <c r="Q181" s="416"/>
    </row>
    <row r="182" spans="1:17" s="7" customFormat="1" ht="11.25" customHeight="1">
      <c r="A182" s="500"/>
      <c r="B182" s="869" t="s">
        <v>833</v>
      </c>
      <c r="C182" s="869"/>
      <c r="D182" s="869"/>
      <c r="E182" s="869"/>
      <c r="F182" s="869"/>
      <c r="G182" s="869"/>
      <c r="H182" s="869"/>
      <c r="I182" s="869"/>
      <c r="J182" s="869"/>
      <c r="K182" s="869"/>
      <c r="L182" s="869"/>
      <c r="M182" s="869"/>
      <c r="N182" s="869"/>
      <c r="O182" s="869"/>
      <c r="P182" s="869"/>
      <c r="Q182" s="870"/>
    </row>
    <row r="183" spans="1:17" s="7" customFormat="1" ht="11.25" customHeight="1">
      <c r="A183" s="497"/>
      <c r="B183" s="863" t="s">
        <v>836</v>
      </c>
      <c r="C183" s="864"/>
      <c r="D183" s="864"/>
      <c r="E183" s="864"/>
      <c r="F183" s="864"/>
      <c r="G183" s="864"/>
      <c r="H183" s="864"/>
      <c r="I183" s="864"/>
      <c r="J183" s="864"/>
      <c r="K183" s="864"/>
      <c r="L183" s="864"/>
      <c r="M183" s="864"/>
      <c r="N183" s="864"/>
      <c r="O183" s="864"/>
      <c r="P183" s="864"/>
      <c r="Q183" s="865"/>
    </row>
    <row r="184" spans="1:17" s="7" customFormat="1" ht="11.25" customHeight="1">
      <c r="A184" s="497"/>
      <c r="B184" s="866" t="s">
        <v>625</v>
      </c>
      <c r="C184" s="867"/>
      <c r="D184" s="867"/>
      <c r="E184" s="867"/>
      <c r="F184" s="867"/>
      <c r="G184" s="867"/>
      <c r="H184" s="867"/>
      <c r="I184" s="867"/>
      <c r="J184" s="867"/>
      <c r="K184" s="867"/>
      <c r="L184" s="867"/>
      <c r="M184" s="867"/>
      <c r="N184" s="867"/>
      <c r="O184" s="867"/>
      <c r="P184" s="867"/>
      <c r="Q184" s="868"/>
    </row>
    <row r="185" spans="1:17" s="7" customFormat="1" ht="11.25" customHeight="1">
      <c r="A185" s="497"/>
      <c r="B185" s="866" t="s">
        <v>626</v>
      </c>
      <c r="C185" s="867"/>
      <c r="D185" s="867"/>
      <c r="E185" s="867"/>
      <c r="F185" s="867"/>
      <c r="G185" s="867"/>
      <c r="H185" s="867"/>
      <c r="I185" s="867"/>
      <c r="J185" s="867"/>
      <c r="K185" s="867"/>
      <c r="L185" s="867"/>
      <c r="M185" s="867"/>
      <c r="N185" s="867"/>
      <c r="O185" s="867"/>
      <c r="P185" s="867"/>
      <c r="Q185" s="868"/>
    </row>
    <row r="186" spans="1:17" s="7" customFormat="1" ht="11.25" customHeight="1">
      <c r="A186" s="497"/>
      <c r="B186" s="446" t="s">
        <v>791</v>
      </c>
      <c r="C186" s="446" t="s">
        <v>839</v>
      </c>
      <c r="D186" s="499">
        <f>SUM(D187:D200)</f>
        <v>80900</v>
      </c>
      <c r="E186" s="452">
        <f>SUM(E187:E200)</f>
        <v>80900.20999999999</v>
      </c>
      <c r="F186" s="452">
        <f aca="true" t="shared" si="41" ref="F186:Q186">SUM(F187:F200)</f>
        <v>11323.57</v>
      </c>
      <c r="G186" s="452">
        <f t="shared" si="41"/>
        <v>69576.64</v>
      </c>
      <c r="H186" s="452">
        <f t="shared" si="41"/>
        <v>80900.20999999999</v>
      </c>
      <c r="I186" s="452">
        <f t="shared" si="41"/>
        <v>11323.57</v>
      </c>
      <c r="J186" s="452">
        <f t="shared" si="41"/>
        <v>0</v>
      </c>
      <c r="K186" s="452">
        <f t="shared" si="41"/>
        <v>0</v>
      </c>
      <c r="L186" s="452">
        <f t="shared" si="41"/>
        <v>11323.57</v>
      </c>
      <c r="M186" s="452">
        <f t="shared" si="41"/>
        <v>69576.64</v>
      </c>
      <c r="N186" s="452">
        <f t="shared" si="41"/>
        <v>0</v>
      </c>
      <c r="O186" s="452">
        <f t="shared" si="41"/>
        <v>0</v>
      </c>
      <c r="P186" s="452">
        <f t="shared" si="41"/>
        <v>0</v>
      </c>
      <c r="Q186" s="455">
        <f t="shared" si="41"/>
        <v>69576.64</v>
      </c>
    </row>
    <row r="187" spans="1:17" s="7" customFormat="1" ht="11.25" customHeight="1">
      <c r="A187" s="497"/>
      <c r="B187" s="76" t="s">
        <v>849</v>
      </c>
      <c r="C187" s="503" t="s">
        <v>793</v>
      </c>
      <c r="D187" s="394">
        <v>2616</v>
      </c>
      <c r="E187" s="399">
        <f>F187+G187</f>
        <v>2615.57</v>
      </c>
      <c r="F187" s="399">
        <f>I187</f>
        <v>0</v>
      </c>
      <c r="G187" s="399">
        <f>M187</f>
        <v>2615.57</v>
      </c>
      <c r="H187" s="399">
        <f>I187+M187</f>
        <v>2615.57</v>
      </c>
      <c r="I187" s="399">
        <f>L187</f>
        <v>0</v>
      </c>
      <c r="J187" s="399"/>
      <c r="K187" s="399"/>
      <c r="L187" s="399"/>
      <c r="M187" s="399">
        <f>Q187</f>
        <v>2615.57</v>
      </c>
      <c r="N187" s="399"/>
      <c r="O187" s="399"/>
      <c r="P187" s="399"/>
      <c r="Q187" s="416">
        <v>2615.57</v>
      </c>
    </row>
    <row r="188" spans="1:17" s="7" customFormat="1" ht="11.25" customHeight="1">
      <c r="A188" s="497"/>
      <c r="B188" s="76" t="s">
        <v>849</v>
      </c>
      <c r="C188" s="76" t="s">
        <v>614</v>
      </c>
      <c r="D188" s="394">
        <v>69</v>
      </c>
      <c r="E188" s="399">
        <f aca="true" t="shared" si="42" ref="E188:E200">F188+G188</f>
        <v>69.27</v>
      </c>
      <c r="F188" s="399">
        <f aca="true" t="shared" si="43" ref="F188:F200">I188</f>
        <v>69.27</v>
      </c>
      <c r="G188" s="399">
        <f aca="true" t="shared" si="44" ref="G188:G200">M188</f>
        <v>0</v>
      </c>
      <c r="H188" s="399">
        <f aca="true" t="shared" si="45" ref="H188:H200">I188+M188</f>
        <v>69.27</v>
      </c>
      <c r="I188" s="399">
        <f aca="true" t="shared" si="46" ref="I188:I200">L188</f>
        <v>69.27</v>
      </c>
      <c r="J188" s="399"/>
      <c r="K188" s="399"/>
      <c r="L188" s="399">
        <v>69.27</v>
      </c>
      <c r="M188" s="399">
        <f aca="true" t="shared" si="47" ref="M188:M200">Q188</f>
        <v>0</v>
      </c>
      <c r="N188" s="399"/>
      <c r="O188" s="399"/>
      <c r="P188" s="399"/>
      <c r="Q188" s="416"/>
    </row>
    <row r="189" spans="1:17" s="7" customFormat="1" ht="11.25" customHeight="1">
      <c r="A189" s="497"/>
      <c r="B189" s="76" t="s">
        <v>684</v>
      </c>
      <c r="C189" s="76" t="s">
        <v>794</v>
      </c>
      <c r="D189" s="394">
        <v>357</v>
      </c>
      <c r="E189" s="399">
        <f t="shared" si="42"/>
        <v>356.58</v>
      </c>
      <c r="F189" s="399">
        <f t="shared" si="43"/>
        <v>0</v>
      </c>
      <c r="G189" s="399">
        <f t="shared" si="44"/>
        <v>356.58</v>
      </c>
      <c r="H189" s="399">
        <f t="shared" si="45"/>
        <v>356.58</v>
      </c>
      <c r="I189" s="399">
        <f t="shared" si="46"/>
        <v>0</v>
      </c>
      <c r="J189" s="399"/>
      <c r="K189" s="399"/>
      <c r="L189" s="399"/>
      <c r="M189" s="399">
        <f t="shared" si="47"/>
        <v>356.58</v>
      </c>
      <c r="N189" s="399"/>
      <c r="O189" s="399"/>
      <c r="P189" s="399"/>
      <c r="Q189" s="416">
        <v>356.58</v>
      </c>
    </row>
    <row r="190" spans="1:17" s="7" customFormat="1" ht="11.25" customHeight="1">
      <c r="A190" s="497"/>
      <c r="B190" s="76" t="s">
        <v>684</v>
      </c>
      <c r="C190" s="76" t="s">
        <v>615</v>
      </c>
      <c r="D190" s="394">
        <v>9</v>
      </c>
      <c r="E190" s="399">
        <f t="shared" si="42"/>
        <v>9.42</v>
      </c>
      <c r="F190" s="399">
        <f t="shared" si="43"/>
        <v>9.42</v>
      </c>
      <c r="G190" s="399">
        <f t="shared" si="44"/>
        <v>0</v>
      </c>
      <c r="H190" s="399">
        <f t="shared" si="45"/>
        <v>9.42</v>
      </c>
      <c r="I190" s="399">
        <f t="shared" si="46"/>
        <v>9.42</v>
      </c>
      <c r="J190" s="399"/>
      <c r="K190" s="399"/>
      <c r="L190" s="399">
        <v>9.42</v>
      </c>
      <c r="M190" s="399">
        <f t="shared" si="47"/>
        <v>0</v>
      </c>
      <c r="N190" s="399"/>
      <c r="O190" s="399"/>
      <c r="P190" s="399"/>
      <c r="Q190" s="416"/>
    </row>
    <row r="191" spans="1:17" s="7" customFormat="1" ht="11.25" customHeight="1">
      <c r="A191" s="497"/>
      <c r="B191" s="76" t="s">
        <v>500</v>
      </c>
      <c r="C191" s="76" t="s">
        <v>795</v>
      </c>
      <c r="D191" s="394">
        <v>53951</v>
      </c>
      <c r="E191" s="399">
        <f t="shared" si="42"/>
        <v>53951.41</v>
      </c>
      <c r="F191" s="399">
        <f t="shared" si="43"/>
        <v>0</v>
      </c>
      <c r="G191" s="399">
        <f t="shared" si="44"/>
        <v>53951.41</v>
      </c>
      <c r="H191" s="399">
        <f t="shared" si="45"/>
        <v>53951.41</v>
      </c>
      <c r="I191" s="399">
        <f t="shared" si="46"/>
        <v>0</v>
      </c>
      <c r="J191" s="399"/>
      <c r="K191" s="399"/>
      <c r="L191" s="399"/>
      <c r="M191" s="399">
        <f t="shared" si="47"/>
        <v>53951.41</v>
      </c>
      <c r="N191" s="399"/>
      <c r="O191" s="399"/>
      <c r="P191" s="399"/>
      <c r="Q191" s="416">
        <v>53951.41</v>
      </c>
    </row>
    <row r="192" spans="1:17" s="7" customFormat="1" ht="11.25" customHeight="1">
      <c r="A192" s="502" t="s">
        <v>650</v>
      </c>
      <c r="B192" s="76" t="s">
        <v>500</v>
      </c>
      <c r="C192" s="76" t="s">
        <v>616</v>
      </c>
      <c r="D192" s="394">
        <v>1429</v>
      </c>
      <c r="E192" s="399">
        <f t="shared" si="42"/>
        <v>1428.75</v>
      </c>
      <c r="F192" s="399">
        <f t="shared" si="43"/>
        <v>1428.75</v>
      </c>
      <c r="G192" s="399">
        <f t="shared" si="44"/>
        <v>0</v>
      </c>
      <c r="H192" s="399">
        <f t="shared" si="45"/>
        <v>1428.75</v>
      </c>
      <c r="I192" s="399">
        <f t="shared" si="46"/>
        <v>1428.75</v>
      </c>
      <c r="J192" s="399"/>
      <c r="K192" s="399"/>
      <c r="L192" s="399">
        <v>1428.75</v>
      </c>
      <c r="M192" s="399">
        <f t="shared" si="47"/>
        <v>0</v>
      </c>
      <c r="N192" s="399"/>
      <c r="O192" s="399"/>
      <c r="P192" s="399"/>
      <c r="Q192" s="416"/>
    </row>
    <row r="193" spans="1:17" s="7" customFormat="1" ht="11.25" customHeight="1">
      <c r="A193" s="497"/>
      <c r="B193" s="76" t="s">
        <v>686</v>
      </c>
      <c r="C193" s="76" t="s">
        <v>399</v>
      </c>
      <c r="D193" s="394">
        <v>3203</v>
      </c>
      <c r="E193" s="399">
        <f t="shared" si="42"/>
        <v>3203.46</v>
      </c>
      <c r="F193" s="399">
        <f t="shared" si="43"/>
        <v>0</v>
      </c>
      <c r="G193" s="399">
        <f t="shared" si="44"/>
        <v>3203.46</v>
      </c>
      <c r="H193" s="399">
        <f t="shared" si="45"/>
        <v>3203.46</v>
      </c>
      <c r="I193" s="399">
        <f t="shared" si="46"/>
        <v>0</v>
      </c>
      <c r="J193" s="399"/>
      <c r="K193" s="399"/>
      <c r="L193" s="399"/>
      <c r="M193" s="399">
        <f t="shared" si="47"/>
        <v>3203.46</v>
      </c>
      <c r="N193" s="399"/>
      <c r="O193" s="399"/>
      <c r="P193" s="399"/>
      <c r="Q193" s="416">
        <v>3203.46</v>
      </c>
    </row>
    <row r="194" spans="1:17" s="7" customFormat="1" ht="11.25" customHeight="1">
      <c r="A194" s="497"/>
      <c r="B194" s="76" t="s">
        <v>686</v>
      </c>
      <c r="C194" s="76" t="s">
        <v>475</v>
      </c>
      <c r="D194" s="394">
        <v>229</v>
      </c>
      <c r="E194" s="399">
        <f t="shared" si="42"/>
        <v>228.85</v>
      </c>
      <c r="F194" s="399">
        <f t="shared" si="43"/>
        <v>228.85</v>
      </c>
      <c r="G194" s="399">
        <f t="shared" si="44"/>
        <v>0</v>
      </c>
      <c r="H194" s="399">
        <f t="shared" si="45"/>
        <v>228.85</v>
      </c>
      <c r="I194" s="399">
        <f t="shared" si="46"/>
        <v>228.85</v>
      </c>
      <c r="J194" s="399"/>
      <c r="K194" s="399"/>
      <c r="L194" s="399">
        <v>228.85</v>
      </c>
      <c r="M194" s="399">
        <f t="shared" si="47"/>
        <v>0</v>
      </c>
      <c r="N194" s="399"/>
      <c r="O194" s="399"/>
      <c r="P194" s="399"/>
      <c r="Q194" s="416"/>
    </row>
    <row r="195" spans="1:17" s="7" customFormat="1" ht="11.25" customHeight="1">
      <c r="A195" s="497"/>
      <c r="B195" s="76" t="s">
        <v>869</v>
      </c>
      <c r="C195" s="76" t="s">
        <v>400</v>
      </c>
      <c r="D195" s="394">
        <v>7671</v>
      </c>
      <c r="E195" s="399">
        <f t="shared" si="42"/>
        <v>7670.73</v>
      </c>
      <c r="F195" s="399">
        <f t="shared" si="43"/>
        <v>0</v>
      </c>
      <c r="G195" s="399">
        <f t="shared" si="44"/>
        <v>7670.73</v>
      </c>
      <c r="H195" s="399">
        <f t="shared" si="45"/>
        <v>7670.73</v>
      </c>
      <c r="I195" s="399">
        <f t="shared" si="46"/>
        <v>0</v>
      </c>
      <c r="J195" s="399"/>
      <c r="K195" s="399"/>
      <c r="L195" s="399"/>
      <c r="M195" s="399">
        <f t="shared" si="47"/>
        <v>7670.73</v>
      </c>
      <c r="N195" s="399"/>
      <c r="O195" s="399"/>
      <c r="P195" s="399"/>
      <c r="Q195" s="416">
        <v>7670.73</v>
      </c>
    </row>
    <row r="196" spans="1:17" s="7" customFormat="1" ht="11.25" customHeight="1">
      <c r="A196" s="497"/>
      <c r="B196" s="76" t="s">
        <v>869</v>
      </c>
      <c r="C196" s="76" t="s">
        <v>617</v>
      </c>
      <c r="D196" s="394">
        <v>8935</v>
      </c>
      <c r="E196" s="399">
        <f t="shared" si="42"/>
        <v>8935.17</v>
      </c>
      <c r="F196" s="399">
        <f t="shared" si="43"/>
        <v>8935.17</v>
      </c>
      <c r="G196" s="399">
        <f t="shared" si="44"/>
        <v>0</v>
      </c>
      <c r="H196" s="399">
        <f t="shared" si="45"/>
        <v>8935.17</v>
      </c>
      <c r="I196" s="399">
        <f t="shared" si="46"/>
        <v>8935.17</v>
      </c>
      <c r="J196" s="399"/>
      <c r="K196" s="399"/>
      <c r="L196" s="399">
        <v>8935.17</v>
      </c>
      <c r="M196" s="399">
        <f t="shared" si="47"/>
        <v>0</v>
      </c>
      <c r="N196" s="399"/>
      <c r="O196" s="399"/>
      <c r="P196" s="399"/>
      <c r="Q196" s="416"/>
    </row>
    <row r="197" spans="1:17" s="7" customFormat="1" ht="11.25" customHeight="1">
      <c r="A197" s="497"/>
      <c r="B197" s="76" t="s">
        <v>1007</v>
      </c>
      <c r="C197" s="76" t="s">
        <v>659</v>
      </c>
      <c r="D197" s="394">
        <v>25</v>
      </c>
      <c r="E197" s="399">
        <f t="shared" si="42"/>
        <v>25.33</v>
      </c>
      <c r="F197" s="399">
        <f t="shared" si="43"/>
        <v>0</v>
      </c>
      <c r="G197" s="399">
        <f t="shared" si="44"/>
        <v>25.33</v>
      </c>
      <c r="H197" s="399">
        <f t="shared" si="45"/>
        <v>25.33</v>
      </c>
      <c r="I197" s="399">
        <f t="shared" si="46"/>
        <v>0</v>
      </c>
      <c r="J197" s="399"/>
      <c r="K197" s="399"/>
      <c r="L197" s="399"/>
      <c r="M197" s="399">
        <f t="shared" si="47"/>
        <v>25.33</v>
      </c>
      <c r="N197" s="399"/>
      <c r="O197" s="399"/>
      <c r="P197" s="399"/>
      <c r="Q197" s="416">
        <v>25.33</v>
      </c>
    </row>
    <row r="198" spans="1:17" s="7" customFormat="1" ht="11.25" customHeight="1">
      <c r="A198" s="497"/>
      <c r="B198" s="76" t="s">
        <v>1007</v>
      </c>
      <c r="C198" s="76" t="s">
        <v>618</v>
      </c>
      <c r="D198" s="394">
        <v>306</v>
      </c>
      <c r="E198" s="399">
        <f t="shared" si="42"/>
        <v>305.67</v>
      </c>
      <c r="F198" s="399">
        <f t="shared" si="43"/>
        <v>305.67</v>
      </c>
      <c r="G198" s="399">
        <f t="shared" si="44"/>
        <v>0</v>
      </c>
      <c r="H198" s="399">
        <f t="shared" si="45"/>
        <v>305.67</v>
      </c>
      <c r="I198" s="399">
        <f t="shared" si="46"/>
        <v>305.67</v>
      </c>
      <c r="J198" s="399"/>
      <c r="K198" s="399"/>
      <c r="L198" s="399">
        <v>305.67</v>
      </c>
      <c r="M198" s="399">
        <f t="shared" si="47"/>
        <v>0</v>
      </c>
      <c r="N198" s="399"/>
      <c r="O198" s="399"/>
      <c r="P198" s="399"/>
      <c r="Q198" s="416"/>
    </row>
    <row r="199" spans="1:17" s="7" customFormat="1" ht="11.25" customHeight="1">
      <c r="A199" s="497"/>
      <c r="B199" s="76" t="s">
        <v>1008</v>
      </c>
      <c r="C199" s="76" t="s">
        <v>660</v>
      </c>
      <c r="D199" s="394">
        <v>1753</v>
      </c>
      <c r="E199" s="399">
        <f t="shared" si="42"/>
        <v>1753.56</v>
      </c>
      <c r="F199" s="399">
        <f t="shared" si="43"/>
        <v>0</v>
      </c>
      <c r="G199" s="399">
        <f t="shared" si="44"/>
        <v>1753.56</v>
      </c>
      <c r="H199" s="399">
        <f t="shared" si="45"/>
        <v>1753.56</v>
      </c>
      <c r="I199" s="399">
        <f t="shared" si="46"/>
        <v>0</v>
      </c>
      <c r="J199" s="399"/>
      <c r="K199" s="399"/>
      <c r="L199" s="399"/>
      <c r="M199" s="399">
        <f t="shared" si="47"/>
        <v>1753.56</v>
      </c>
      <c r="N199" s="399"/>
      <c r="O199" s="399"/>
      <c r="P199" s="399"/>
      <c r="Q199" s="416">
        <v>1753.56</v>
      </c>
    </row>
    <row r="200" spans="1:17" s="7" customFormat="1" ht="11.25" customHeight="1">
      <c r="A200" s="501"/>
      <c r="B200" s="76" t="s">
        <v>1008</v>
      </c>
      <c r="C200" s="76" t="s">
        <v>658</v>
      </c>
      <c r="D200" s="394">
        <v>347</v>
      </c>
      <c r="E200" s="399">
        <f t="shared" si="42"/>
        <v>346.44</v>
      </c>
      <c r="F200" s="399">
        <f t="shared" si="43"/>
        <v>346.44</v>
      </c>
      <c r="G200" s="399">
        <f t="shared" si="44"/>
        <v>0</v>
      </c>
      <c r="H200" s="399">
        <f t="shared" si="45"/>
        <v>346.44</v>
      </c>
      <c r="I200" s="399">
        <f t="shared" si="46"/>
        <v>346.44</v>
      </c>
      <c r="J200" s="399"/>
      <c r="K200" s="399"/>
      <c r="L200" s="399">
        <v>346.44</v>
      </c>
      <c r="M200" s="399">
        <f t="shared" si="47"/>
        <v>0</v>
      </c>
      <c r="N200" s="399"/>
      <c r="O200" s="399"/>
      <c r="P200" s="399"/>
      <c r="Q200" s="416"/>
    </row>
    <row r="201" spans="1:17" s="7" customFormat="1" ht="11.25" customHeight="1">
      <c r="A201" s="500"/>
      <c r="B201" s="869" t="s">
        <v>833</v>
      </c>
      <c r="C201" s="869"/>
      <c r="D201" s="869"/>
      <c r="E201" s="869"/>
      <c r="F201" s="869"/>
      <c r="G201" s="869"/>
      <c r="H201" s="869"/>
      <c r="I201" s="869"/>
      <c r="J201" s="869"/>
      <c r="K201" s="869"/>
      <c r="L201" s="869"/>
      <c r="M201" s="869"/>
      <c r="N201" s="869"/>
      <c r="O201" s="869"/>
      <c r="P201" s="869"/>
      <c r="Q201" s="870"/>
    </row>
    <row r="202" spans="1:17" s="7" customFormat="1" ht="11.25" customHeight="1">
      <c r="A202" s="497"/>
      <c r="B202" s="863" t="s">
        <v>628</v>
      </c>
      <c r="C202" s="864"/>
      <c r="D202" s="864"/>
      <c r="E202" s="864"/>
      <c r="F202" s="864"/>
      <c r="G202" s="864"/>
      <c r="H202" s="864"/>
      <c r="I202" s="864"/>
      <c r="J202" s="864"/>
      <c r="K202" s="864"/>
      <c r="L202" s="864"/>
      <c r="M202" s="864"/>
      <c r="N202" s="864"/>
      <c r="O202" s="864"/>
      <c r="P202" s="864"/>
      <c r="Q202" s="865"/>
    </row>
    <row r="203" spans="1:17" s="7" customFormat="1" ht="11.25" customHeight="1">
      <c r="A203" s="497"/>
      <c r="B203" s="866" t="s">
        <v>629</v>
      </c>
      <c r="C203" s="867"/>
      <c r="D203" s="867"/>
      <c r="E203" s="867"/>
      <c r="F203" s="867"/>
      <c r="G203" s="867"/>
      <c r="H203" s="867"/>
      <c r="I203" s="867"/>
      <c r="J203" s="867"/>
      <c r="K203" s="867"/>
      <c r="L203" s="867"/>
      <c r="M203" s="867"/>
      <c r="N203" s="867"/>
      <c r="O203" s="867"/>
      <c r="P203" s="867"/>
      <c r="Q203" s="868"/>
    </row>
    <row r="204" spans="1:17" s="7" customFormat="1" ht="11.25" customHeight="1">
      <c r="A204" s="497"/>
      <c r="B204" s="866" t="s">
        <v>631</v>
      </c>
      <c r="C204" s="867"/>
      <c r="D204" s="867"/>
      <c r="E204" s="867"/>
      <c r="F204" s="867"/>
      <c r="G204" s="867"/>
      <c r="H204" s="867"/>
      <c r="I204" s="867"/>
      <c r="J204" s="867"/>
      <c r="K204" s="867"/>
      <c r="L204" s="867"/>
      <c r="M204" s="867"/>
      <c r="N204" s="867"/>
      <c r="O204" s="867"/>
      <c r="P204" s="867"/>
      <c r="Q204" s="868"/>
    </row>
    <row r="205" spans="1:17" s="7" customFormat="1" ht="11.25" customHeight="1">
      <c r="A205" s="497"/>
      <c r="B205" s="866" t="s">
        <v>630</v>
      </c>
      <c r="C205" s="867"/>
      <c r="D205" s="867"/>
      <c r="E205" s="867"/>
      <c r="F205" s="867"/>
      <c r="G205" s="867"/>
      <c r="H205" s="867"/>
      <c r="I205" s="867"/>
      <c r="J205" s="867"/>
      <c r="K205" s="867"/>
      <c r="L205" s="867"/>
      <c r="M205" s="867"/>
      <c r="N205" s="867"/>
      <c r="O205" s="867"/>
      <c r="P205" s="867"/>
      <c r="Q205" s="868"/>
    </row>
    <row r="206" spans="1:17" s="7" customFormat="1" ht="11.25" customHeight="1">
      <c r="A206" s="497"/>
      <c r="B206" s="446" t="s">
        <v>791</v>
      </c>
      <c r="C206" s="446" t="s">
        <v>839</v>
      </c>
      <c r="D206" s="499">
        <f>SUM(D207:D220)</f>
        <v>98680</v>
      </c>
      <c r="E206" s="452">
        <f>SUM(E207:E220)</f>
        <v>50221.57</v>
      </c>
      <c r="F206" s="452">
        <f aca="true" t="shared" si="48" ref="F206:Q206">SUM(F207:F220)</f>
        <v>7532.65</v>
      </c>
      <c r="G206" s="452">
        <f t="shared" si="48"/>
        <v>42688.92</v>
      </c>
      <c r="H206" s="452">
        <f t="shared" si="48"/>
        <v>50221.57</v>
      </c>
      <c r="I206" s="452">
        <f t="shared" si="48"/>
        <v>7532.65</v>
      </c>
      <c r="J206" s="452">
        <f t="shared" si="48"/>
        <v>0</v>
      </c>
      <c r="K206" s="452">
        <f t="shared" si="48"/>
        <v>0</v>
      </c>
      <c r="L206" s="452">
        <f t="shared" si="48"/>
        <v>7532.65</v>
      </c>
      <c r="M206" s="452">
        <f t="shared" si="48"/>
        <v>42688.92</v>
      </c>
      <c r="N206" s="452">
        <f t="shared" si="48"/>
        <v>0</v>
      </c>
      <c r="O206" s="452">
        <f t="shared" si="48"/>
        <v>0</v>
      </c>
      <c r="P206" s="452">
        <f t="shared" si="48"/>
        <v>0</v>
      </c>
      <c r="Q206" s="455">
        <f t="shared" si="48"/>
        <v>42688.92</v>
      </c>
    </row>
    <row r="207" spans="1:17" s="7" customFormat="1" ht="11.25" customHeight="1">
      <c r="A207" s="497"/>
      <c r="B207" s="76" t="s">
        <v>849</v>
      </c>
      <c r="C207" s="503" t="s">
        <v>793</v>
      </c>
      <c r="D207" s="394">
        <v>7246</v>
      </c>
      <c r="E207" s="399">
        <f>F207+G207</f>
        <v>4887.76</v>
      </c>
      <c r="F207" s="399">
        <f>I207</f>
        <v>0</v>
      </c>
      <c r="G207" s="399">
        <f>M207</f>
        <v>4887.76</v>
      </c>
      <c r="H207" s="399">
        <f>I207+M207</f>
        <v>4887.76</v>
      </c>
      <c r="I207" s="399">
        <f>L207</f>
        <v>0</v>
      </c>
      <c r="J207" s="399"/>
      <c r="K207" s="399"/>
      <c r="L207" s="399"/>
      <c r="M207" s="399">
        <f>Q207</f>
        <v>4887.76</v>
      </c>
      <c r="N207" s="399"/>
      <c r="O207" s="399"/>
      <c r="P207" s="399"/>
      <c r="Q207" s="416">
        <v>4887.76</v>
      </c>
    </row>
    <row r="208" spans="1:17" s="7" customFormat="1" ht="11.25" customHeight="1">
      <c r="A208" s="497"/>
      <c r="B208" s="76" t="s">
        <v>849</v>
      </c>
      <c r="C208" s="76" t="s">
        <v>614</v>
      </c>
      <c r="D208" s="394">
        <v>1278</v>
      </c>
      <c r="E208" s="399">
        <f aca="true" t="shared" si="49" ref="E208:E220">F208+G208</f>
        <v>862.56</v>
      </c>
      <c r="F208" s="399">
        <f aca="true" t="shared" si="50" ref="F208:F220">I208</f>
        <v>862.56</v>
      </c>
      <c r="G208" s="399">
        <f aca="true" t="shared" si="51" ref="G208:G220">M208</f>
        <v>0</v>
      </c>
      <c r="H208" s="399">
        <f aca="true" t="shared" si="52" ref="H208:H220">I208+M208</f>
        <v>862.56</v>
      </c>
      <c r="I208" s="399">
        <f aca="true" t="shared" si="53" ref="I208:I220">L208</f>
        <v>862.56</v>
      </c>
      <c r="J208" s="399"/>
      <c r="K208" s="399"/>
      <c r="L208" s="399">
        <v>862.56</v>
      </c>
      <c r="M208" s="399">
        <f aca="true" t="shared" si="54" ref="M208:M220">Q208</f>
        <v>0</v>
      </c>
      <c r="N208" s="399"/>
      <c r="O208" s="399"/>
      <c r="P208" s="399"/>
      <c r="Q208" s="416"/>
    </row>
    <row r="209" spans="1:17" s="7" customFormat="1" ht="11.25" customHeight="1">
      <c r="A209" s="497"/>
      <c r="B209" s="76" t="s">
        <v>684</v>
      </c>
      <c r="C209" s="76" t="s">
        <v>794</v>
      </c>
      <c r="D209" s="394">
        <v>1148</v>
      </c>
      <c r="E209" s="399">
        <f t="shared" si="49"/>
        <v>788.96</v>
      </c>
      <c r="F209" s="399">
        <f t="shared" si="50"/>
        <v>0</v>
      </c>
      <c r="G209" s="399">
        <f t="shared" si="51"/>
        <v>788.96</v>
      </c>
      <c r="H209" s="399">
        <f t="shared" si="52"/>
        <v>788.96</v>
      </c>
      <c r="I209" s="399">
        <f t="shared" si="53"/>
        <v>0</v>
      </c>
      <c r="J209" s="399"/>
      <c r="K209" s="399"/>
      <c r="L209" s="399"/>
      <c r="M209" s="399">
        <f t="shared" si="54"/>
        <v>788.96</v>
      </c>
      <c r="N209" s="399"/>
      <c r="O209" s="399"/>
      <c r="P209" s="399"/>
      <c r="Q209" s="416">
        <v>788.96</v>
      </c>
    </row>
    <row r="210" spans="1:17" s="7" customFormat="1" ht="11.25" customHeight="1">
      <c r="A210" s="497"/>
      <c r="B210" s="76" t="s">
        <v>684</v>
      </c>
      <c r="C210" s="76" t="s">
        <v>615</v>
      </c>
      <c r="D210" s="394">
        <v>202</v>
      </c>
      <c r="E210" s="399">
        <f t="shared" si="49"/>
        <v>138.52</v>
      </c>
      <c r="F210" s="399">
        <f t="shared" si="50"/>
        <v>138.52</v>
      </c>
      <c r="G210" s="399">
        <f t="shared" si="51"/>
        <v>0</v>
      </c>
      <c r="H210" s="399">
        <f t="shared" si="52"/>
        <v>138.52</v>
      </c>
      <c r="I210" s="399">
        <f t="shared" si="53"/>
        <v>138.52</v>
      </c>
      <c r="J210" s="399"/>
      <c r="K210" s="399"/>
      <c r="L210" s="399">
        <v>138.52</v>
      </c>
      <c r="M210" s="399">
        <f t="shared" si="54"/>
        <v>0</v>
      </c>
      <c r="N210" s="399"/>
      <c r="O210" s="399"/>
      <c r="P210" s="399"/>
      <c r="Q210" s="416"/>
    </row>
    <row r="211" spans="1:17" s="7" customFormat="1" ht="11.25" customHeight="1">
      <c r="A211" s="502" t="s">
        <v>641</v>
      </c>
      <c r="B211" s="76" t="s">
        <v>500</v>
      </c>
      <c r="C211" s="76" t="s">
        <v>795</v>
      </c>
      <c r="D211" s="394">
        <v>46858</v>
      </c>
      <c r="E211" s="399">
        <f t="shared" si="49"/>
        <v>32177.6</v>
      </c>
      <c r="F211" s="399">
        <f t="shared" si="50"/>
        <v>0</v>
      </c>
      <c r="G211" s="399">
        <f t="shared" si="51"/>
        <v>32177.6</v>
      </c>
      <c r="H211" s="399">
        <f t="shared" si="52"/>
        <v>32177.6</v>
      </c>
      <c r="I211" s="399">
        <f t="shared" si="53"/>
        <v>0</v>
      </c>
      <c r="J211" s="399"/>
      <c r="K211" s="399"/>
      <c r="L211" s="399"/>
      <c r="M211" s="399">
        <f t="shared" si="54"/>
        <v>32177.6</v>
      </c>
      <c r="N211" s="399"/>
      <c r="O211" s="399"/>
      <c r="P211" s="399"/>
      <c r="Q211" s="416">
        <v>32177.6</v>
      </c>
    </row>
    <row r="212" spans="1:17" s="7" customFormat="1" ht="11.25" customHeight="1">
      <c r="A212" s="497"/>
      <c r="B212" s="76" t="s">
        <v>500</v>
      </c>
      <c r="C212" s="76" t="s">
        <v>616</v>
      </c>
      <c r="D212" s="394">
        <v>8268</v>
      </c>
      <c r="E212" s="399">
        <f t="shared" si="49"/>
        <v>5678.42</v>
      </c>
      <c r="F212" s="399">
        <f t="shared" si="50"/>
        <v>5678.42</v>
      </c>
      <c r="G212" s="399">
        <f t="shared" si="51"/>
        <v>0</v>
      </c>
      <c r="H212" s="399">
        <f t="shared" si="52"/>
        <v>5678.42</v>
      </c>
      <c r="I212" s="399">
        <f t="shared" si="53"/>
        <v>5678.42</v>
      </c>
      <c r="J212" s="399"/>
      <c r="K212" s="399"/>
      <c r="L212" s="399">
        <v>5678.42</v>
      </c>
      <c r="M212" s="399">
        <f t="shared" si="54"/>
        <v>0</v>
      </c>
      <c r="N212" s="399"/>
      <c r="O212" s="399"/>
      <c r="P212" s="399"/>
      <c r="Q212" s="416"/>
    </row>
    <row r="213" spans="1:17" s="7" customFormat="1" ht="11.25" customHeight="1">
      <c r="A213" s="497"/>
      <c r="B213" s="76" t="s">
        <v>686</v>
      </c>
      <c r="C213" s="76" t="s">
        <v>399</v>
      </c>
      <c r="D213" s="394">
        <v>2040</v>
      </c>
      <c r="E213" s="399">
        <f t="shared" si="49"/>
        <v>623.39</v>
      </c>
      <c r="F213" s="399">
        <f t="shared" si="50"/>
        <v>0</v>
      </c>
      <c r="G213" s="399">
        <f t="shared" si="51"/>
        <v>623.39</v>
      </c>
      <c r="H213" s="399">
        <f t="shared" si="52"/>
        <v>623.39</v>
      </c>
      <c r="I213" s="399">
        <f t="shared" si="53"/>
        <v>0</v>
      </c>
      <c r="J213" s="399"/>
      <c r="K213" s="399"/>
      <c r="L213" s="399"/>
      <c r="M213" s="399">
        <f t="shared" si="54"/>
        <v>623.39</v>
      </c>
      <c r="N213" s="399"/>
      <c r="O213" s="399"/>
      <c r="P213" s="399"/>
      <c r="Q213" s="416">
        <v>623.39</v>
      </c>
    </row>
    <row r="214" spans="1:17" s="7" customFormat="1" ht="11.25" customHeight="1">
      <c r="A214" s="497"/>
      <c r="B214" s="76" t="s">
        <v>686</v>
      </c>
      <c r="C214" s="76" t="s">
        <v>475</v>
      </c>
      <c r="D214" s="394">
        <v>360</v>
      </c>
      <c r="E214" s="399">
        <f t="shared" si="49"/>
        <v>110.01</v>
      </c>
      <c r="F214" s="399">
        <f t="shared" si="50"/>
        <v>110.01</v>
      </c>
      <c r="G214" s="399">
        <f t="shared" si="51"/>
        <v>0</v>
      </c>
      <c r="H214" s="399">
        <f t="shared" si="52"/>
        <v>110.01</v>
      </c>
      <c r="I214" s="399">
        <f t="shared" si="53"/>
        <v>110.01</v>
      </c>
      <c r="J214" s="399"/>
      <c r="K214" s="399"/>
      <c r="L214" s="399">
        <v>110.01</v>
      </c>
      <c r="M214" s="399">
        <f t="shared" si="54"/>
        <v>0</v>
      </c>
      <c r="N214" s="399"/>
      <c r="O214" s="399"/>
      <c r="P214" s="399"/>
      <c r="Q214" s="416"/>
    </row>
    <row r="215" spans="1:17" s="7" customFormat="1" ht="11.25" customHeight="1">
      <c r="A215" s="497"/>
      <c r="B215" s="76" t="s">
        <v>869</v>
      </c>
      <c r="C215" s="76" t="s">
        <v>400</v>
      </c>
      <c r="D215" s="394">
        <v>25262</v>
      </c>
      <c r="E215" s="399">
        <f t="shared" si="49"/>
        <v>4061.82</v>
      </c>
      <c r="F215" s="399">
        <f t="shared" si="50"/>
        <v>0</v>
      </c>
      <c r="G215" s="399">
        <f t="shared" si="51"/>
        <v>4061.82</v>
      </c>
      <c r="H215" s="399">
        <f t="shared" si="52"/>
        <v>4061.82</v>
      </c>
      <c r="I215" s="399">
        <f t="shared" si="53"/>
        <v>0</v>
      </c>
      <c r="J215" s="399"/>
      <c r="K215" s="399"/>
      <c r="L215" s="399"/>
      <c r="M215" s="399">
        <f t="shared" si="54"/>
        <v>4061.82</v>
      </c>
      <c r="N215" s="399"/>
      <c r="O215" s="399"/>
      <c r="P215" s="399"/>
      <c r="Q215" s="416">
        <v>4061.82</v>
      </c>
    </row>
    <row r="216" spans="1:17" s="7" customFormat="1" ht="11.25" customHeight="1">
      <c r="A216" s="497"/>
      <c r="B216" s="76" t="s">
        <v>869</v>
      </c>
      <c r="C216" s="76" t="s">
        <v>617</v>
      </c>
      <c r="D216" s="394">
        <v>4458</v>
      </c>
      <c r="E216" s="399">
        <f t="shared" si="49"/>
        <v>716.78</v>
      </c>
      <c r="F216" s="399">
        <f t="shared" si="50"/>
        <v>716.78</v>
      </c>
      <c r="G216" s="399">
        <f t="shared" si="51"/>
        <v>0</v>
      </c>
      <c r="H216" s="399">
        <f t="shared" si="52"/>
        <v>716.78</v>
      </c>
      <c r="I216" s="399">
        <f t="shared" si="53"/>
        <v>716.78</v>
      </c>
      <c r="J216" s="399"/>
      <c r="K216" s="399"/>
      <c r="L216" s="399">
        <v>716.78</v>
      </c>
      <c r="M216" s="399">
        <f t="shared" si="54"/>
        <v>0</v>
      </c>
      <c r="N216" s="399"/>
      <c r="O216" s="399"/>
      <c r="P216" s="399"/>
      <c r="Q216" s="416"/>
    </row>
    <row r="217" spans="1:17" s="7" customFormat="1" ht="11.25" customHeight="1">
      <c r="A217" s="497"/>
      <c r="B217" s="76" t="s">
        <v>632</v>
      </c>
      <c r="C217" s="76" t="s">
        <v>802</v>
      </c>
      <c r="D217" s="394">
        <v>476</v>
      </c>
      <c r="E217" s="399">
        <f t="shared" si="49"/>
        <v>100.3</v>
      </c>
      <c r="F217" s="399">
        <f t="shared" si="50"/>
        <v>0</v>
      </c>
      <c r="G217" s="399">
        <f t="shared" si="51"/>
        <v>100.3</v>
      </c>
      <c r="H217" s="399">
        <f t="shared" si="52"/>
        <v>100.3</v>
      </c>
      <c r="I217" s="399">
        <f t="shared" si="53"/>
        <v>0</v>
      </c>
      <c r="J217" s="399"/>
      <c r="K217" s="399"/>
      <c r="L217" s="399"/>
      <c r="M217" s="399">
        <f t="shared" si="54"/>
        <v>100.3</v>
      </c>
      <c r="N217" s="399"/>
      <c r="O217" s="399"/>
      <c r="P217" s="399"/>
      <c r="Q217" s="416">
        <v>100.3</v>
      </c>
    </row>
    <row r="218" spans="1:17" s="7" customFormat="1" ht="11.25" customHeight="1">
      <c r="A218" s="497"/>
      <c r="B218" s="76" t="s">
        <v>632</v>
      </c>
      <c r="C218" s="76" t="s">
        <v>633</v>
      </c>
      <c r="D218" s="394">
        <v>84</v>
      </c>
      <c r="E218" s="399">
        <f t="shared" si="49"/>
        <v>17.7</v>
      </c>
      <c r="F218" s="399">
        <f t="shared" si="50"/>
        <v>17.7</v>
      </c>
      <c r="G218" s="399">
        <f t="shared" si="51"/>
        <v>0</v>
      </c>
      <c r="H218" s="399">
        <f t="shared" si="52"/>
        <v>17.7</v>
      </c>
      <c r="I218" s="399">
        <f t="shared" si="53"/>
        <v>17.7</v>
      </c>
      <c r="J218" s="399"/>
      <c r="K218" s="399"/>
      <c r="L218" s="399">
        <v>17.7</v>
      </c>
      <c r="M218" s="399">
        <f t="shared" si="54"/>
        <v>0</v>
      </c>
      <c r="N218" s="399"/>
      <c r="O218" s="399"/>
      <c r="P218" s="399"/>
      <c r="Q218" s="416"/>
    </row>
    <row r="219" spans="1:17" s="7" customFormat="1" ht="11.25" customHeight="1">
      <c r="A219" s="497"/>
      <c r="B219" s="76" t="s">
        <v>1007</v>
      </c>
      <c r="C219" s="76" t="s">
        <v>659</v>
      </c>
      <c r="D219" s="394">
        <v>850</v>
      </c>
      <c r="E219" s="399">
        <f t="shared" si="49"/>
        <v>49.09</v>
      </c>
      <c r="F219" s="399">
        <f t="shared" si="50"/>
        <v>0</v>
      </c>
      <c r="G219" s="399">
        <f t="shared" si="51"/>
        <v>49.09</v>
      </c>
      <c r="H219" s="399">
        <f t="shared" si="52"/>
        <v>49.09</v>
      </c>
      <c r="I219" s="399">
        <f t="shared" si="53"/>
        <v>0</v>
      </c>
      <c r="J219" s="399"/>
      <c r="K219" s="399"/>
      <c r="L219" s="399"/>
      <c r="M219" s="399">
        <f t="shared" si="54"/>
        <v>49.09</v>
      </c>
      <c r="N219" s="399"/>
      <c r="O219" s="399"/>
      <c r="P219" s="399"/>
      <c r="Q219" s="416">
        <v>49.09</v>
      </c>
    </row>
    <row r="220" spans="1:17" s="7" customFormat="1" ht="11.25" customHeight="1">
      <c r="A220" s="501"/>
      <c r="B220" s="76" t="s">
        <v>1007</v>
      </c>
      <c r="C220" s="76" t="s">
        <v>618</v>
      </c>
      <c r="D220" s="394">
        <v>150</v>
      </c>
      <c r="E220" s="399">
        <f t="shared" si="49"/>
        <v>8.66</v>
      </c>
      <c r="F220" s="399">
        <f t="shared" si="50"/>
        <v>8.66</v>
      </c>
      <c r="G220" s="399">
        <f t="shared" si="51"/>
        <v>0</v>
      </c>
      <c r="H220" s="399">
        <f t="shared" si="52"/>
        <v>8.66</v>
      </c>
      <c r="I220" s="399">
        <f t="shared" si="53"/>
        <v>8.66</v>
      </c>
      <c r="J220" s="399"/>
      <c r="K220" s="399"/>
      <c r="L220" s="399">
        <v>8.66</v>
      </c>
      <c r="M220" s="399">
        <f t="shared" si="54"/>
        <v>0</v>
      </c>
      <c r="N220" s="399"/>
      <c r="O220" s="399"/>
      <c r="P220" s="399"/>
      <c r="Q220" s="416"/>
    </row>
    <row r="221" spans="1:17" s="7" customFormat="1" ht="11.25" customHeight="1">
      <c r="A221" s="500"/>
      <c r="B221" s="869"/>
      <c r="C221" s="869"/>
      <c r="D221" s="869"/>
      <c r="E221" s="869"/>
      <c r="F221" s="869"/>
      <c r="G221" s="869"/>
      <c r="H221" s="869"/>
      <c r="I221" s="869"/>
      <c r="J221" s="869"/>
      <c r="K221" s="869"/>
      <c r="L221" s="869"/>
      <c r="M221" s="869"/>
      <c r="N221" s="869"/>
      <c r="O221" s="869"/>
      <c r="P221" s="869"/>
      <c r="Q221" s="870"/>
    </row>
    <row r="222" spans="1:17" s="7" customFormat="1" ht="11.25" customHeight="1">
      <c r="A222" s="497"/>
      <c r="B222" s="863" t="s">
        <v>836</v>
      </c>
      <c r="C222" s="864"/>
      <c r="D222" s="864"/>
      <c r="E222" s="864"/>
      <c r="F222" s="864"/>
      <c r="G222" s="864"/>
      <c r="H222" s="864"/>
      <c r="I222" s="864"/>
      <c r="J222" s="864"/>
      <c r="K222" s="864"/>
      <c r="L222" s="864"/>
      <c r="M222" s="864"/>
      <c r="N222" s="864"/>
      <c r="O222" s="864"/>
      <c r="P222" s="864"/>
      <c r="Q222" s="865"/>
    </row>
    <row r="223" spans="1:17" s="7" customFormat="1" ht="11.25" customHeight="1">
      <c r="A223" s="497"/>
      <c r="B223" s="866" t="s">
        <v>635</v>
      </c>
      <c r="C223" s="867"/>
      <c r="D223" s="867"/>
      <c r="E223" s="867"/>
      <c r="F223" s="867"/>
      <c r="G223" s="867"/>
      <c r="H223" s="867"/>
      <c r="I223" s="867"/>
      <c r="J223" s="867"/>
      <c r="K223" s="867"/>
      <c r="L223" s="867"/>
      <c r="M223" s="867"/>
      <c r="N223" s="867"/>
      <c r="O223" s="867"/>
      <c r="P223" s="867"/>
      <c r="Q223" s="868"/>
    </row>
    <row r="224" spans="1:17" s="7" customFormat="1" ht="11.25" customHeight="1">
      <c r="A224" s="497"/>
      <c r="B224" s="866" t="s">
        <v>0</v>
      </c>
      <c r="C224" s="867"/>
      <c r="D224" s="867"/>
      <c r="E224" s="867"/>
      <c r="F224" s="867"/>
      <c r="G224" s="867"/>
      <c r="H224" s="867"/>
      <c r="I224" s="867"/>
      <c r="J224" s="867"/>
      <c r="K224" s="867"/>
      <c r="L224" s="867"/>
      <c r="M224" s="867"/>
      <c r="N224" s="867"/>
      <c r="O224" s="867"/>
      <c r="P224" s="867"/>
      <c r="Q224" s="868"/>
    </row>
    <row r="225" spans="1:17" s="7" customFormat="1" ht="11.25" customHeight="1">
      <c r="A225" s="497"/>
      <c r="B225" s="446" t="s">
        <v>791</v>
      </c>
      <c r="C225" s="446" t="s">
        <v>839</v>
      </c>
      <c r="D225" s="499">
        <f aca="true" t="shared" si="55" ref="D225:Q225">SUM(D226:D233)</f>
        <v>13736</v>
      </c>
      <c r="E225" s="452">
        <f t="shared" si="55"/>
        <v>13736.69</v>
      </c>
      <c r="F225" s="452">
        <f t="shared" si="55"/>
        <v>2060.46</v>
      </c>
      <c r="G225" s="452">
        <f t="shared" si="55"/>
        <v>11676.23</v>
      </c>
      <c r="H225" s="452">
        <f t="shared" si="55"/>
        <v>13736.69</v>
      </c>
      <c r="I225" s="452">
        <f t="shared" si="55"/>
        <v>2060.46</v>
      </c>
      <c r="J225" s="452">
        <f t="shared" si="55"/>
        <v>0</v>
      </c>
      <c r="K225" s="452">
        <f t="shared" si="55"/>
        <v>0</v>
      </c>
      <c r="L225" s="452">
        <f t="shared" si="55"/>
        <v>2060.46</v>
      </c>
      <c r="M225" s="452">
        <f t="shared" si="55"/>
        <v>11676.23</v>
      </c>
      <c r="N225" s="452">
        <f t="shared" si="55"/>
        <v>0</v>
      </c>
      <c r="O225" s="452">
        <f t="shared" si="55"/>
        <v>0</v>
      </c>
      <c r="P225" s="452">
        <f t="shared" si="55"/>
        <v>0</v>
      </c>
      <c r="Q225" s="455">
        <f t="shared" si="55"/>
        <v>11676.23</v>
      </c>
    </row>
    <row r="226" spans="1:17" s="7" customFormat="1" ht="11.25" customHeight="1">
      <c r="A226" s="502" t="s">
        <v>644</v>
      </c>
      <c r="B226" s="76" t="s">
        <v>849</v>
      </c>
      <c r="C226" s="503" t="s">
        <v>793</v>
      </c>
      <c r="D226" s="394">
        <v>556</v>
      </c>
      <c r="E226" s="399">
        <f>F226+G226</f>
        <v>556.41</v>
      </c>
      <c r="F226" s="399">
        <f>I226</f>
        <v>0</v>
      </c>
      <c r="G226" s="399">
        <f>M226</f>
        <v>556.41</v>
      </c>
      <c r="H226" s="399">
        <f>I226+M226</f>
        <v>556.41</v>
      </c>
      <c r="I226" s="399">
        <f>L226</f>
        <v>0</v>
      </c>
      <c r="J226" s="399"/>
      <c r="K226" s="399"/>
      <c r="L226" s="399"/>
      <c r="M226" s="399">
        <f>Q226</f>
        <v>556.41</v>
      </c>
      <c r="N226" s="399"/>
      <c r="O226" s="399"/>
      <c r="P226" s="399"/>
      <c r="Q226" s="416">
        <v>556.41</v>
      </c>
    </row>
    <row r="227" spans="1:17" s="7" customFormat="1" ht="11.25" customHeight="1">
      <c r="A227" s="497"/>
      <c r="B227" s="76" t="s">
        <v>849</v>
      </c>
      <c r="C227" s="76" t="s">
        <v>614</v>
      </c>
      <c r="D227" s="394">
        <v>98</v>
      </c>
      <c r="E227" s="399">
        <f aca="true" t="shared" si="56" ref="E227:E233">F227+G227</f>
        <v>98.19</v>
      </c>
      <c r="F227" s="399">
        <f aca="true" t="shared" si="57" ref="F227:F233">I227</f>
        <v>98.19</v>
      </c>
      <c r="G227" s="399">
        <f aca="true" t="shared" si="58" ref="G227:G233">M227</f>
        <v>0</v>
      </c>
      <c r="H227" s="399">
        <f aca="true" t="shared" si="59" ref="H227:H233">I227+M227</f>
        <v>98.19</v>
      </c>
      <c r="I227" s="399">
        <f aca="true" t="shared" si="60" ref="I227:I233">L227</f>
        <v>98.19</v>
      </c>
      <c r="J227" s="399"/>
      <c r="K227" s="399"/>
      <c r="L227" s="399">
        <v>98.19</v>
      </c>
      <c r="M227" s="399">
        <f aca="true" t="shared" si="61" ref="M227:M233">Q227</f>
        <v>0</v>
      </c>
      <c r="N227" s="399"/>
      <c r="O227" s="399"/>
      <c r="P227" s="399"/>
      <c r="Q227" s="416"/>
    </row>
    <row r="228" spans="1:17" s="7" customFormat="1" ht="11.25" customHeight="1">
      <c r="A228" s="497"/>
      <c r="B228" s="76" t="s">
        <v>684</v>
      </c>
      <c r="C228" s="76" t="s">
        <v>794</v>
      </c>
      <c r="D228" s="394">
        <v>90</v>
      </c>
      <c r="E228" s="399">
        <f t="shared" si="56"/>
        <v>90.3</v>
      </c>
      <c r="F228" s="399">
        <f t="shared" si="57"/>
        <v>0</v>
      </c>
      <c r="G228" s="399">
        <f t="shared" si="58"/>
        <v>90.3</v>
      </c>
      <c r="H228" s="399">
        <f t="shared" si="59"/>
        <v>90.3</v>
      </c>
      <c r="I228" s="399">
        <f t="shared" si="60"/>
        <v>0</v>
      </c>
      <c r="J228" s="399"/>
      <c r="K228" s="399"/>
      <c r="L228" s="399"/>
      <c r="M228" s="399">
        <f t="shared" si="61"/>
        <v>90.3</v>
      </c>
      <c r="N228" s="399"/>
      <c r="O228" s="399"/>
      <c r="P228" s="399"/>
      <c r="Q228" s="416">
        <v>90.3</v>
      </c>
    </row>
    <row r="229" spans="1:17" s="7" customFormat="1" ht="11.25" customHeight="1">
      <c r="A229" s="497"/>
      <c r="B229" s="76" t="s">
        <v>684</v>
      </c>
      <c r="C229" s="76" t="s">
        <v>615</v>
      </c>
      <c r="D229" s="394">
        <v>16</v>
      </c>
      <c r="E229" s="399">
        <f t="shared" si="56"/>
        <v>15.93</v>
      </c>
      <c r="F229" s="399">
        <f t="shared" si="57"/>
        <v>15.93</v>
      </c>
      <c r="G229" s="399">
        <f t="shared" si="58"/>
        <v>0</v>
      </c>
      <c r="H229" s="399">
        <f t="shared" si="59"/>
        <v>15.93</v>
      </c>
      <c r="I229" s="399">
        <f t="shared" si="60"/>
        <v>15.93</v>
      </c>
      <c r="J229" s="399"/>
      <c r="K229" s="399"/>
      <c r="L229" s="399">
        <v>15.93</v>
      </c>
      <c r="M229" s="399">
        <f t="shared" si="61"/>
        <v>0</v>
      </c>
      <c r="N229" s="399"/>
      <c r="O229" s="399"/>
      <c r="P229" s="399"/>
      <c r="Q229" s="416"/>
    </row>
    <row r="230" spans="1:17" s="7" customFormat="1" ht="11.25" customHeight="1">
      <c r="A230" s="502"/>
      <c r="B230" s="76" t="s">
        <v>500</v>
      </c>
      <c r="C230" s="76" t="s">
        <v>795</v>
      </c>
      <c r="D230" s="394">
        <v>3685</v>
      </c>
      <c r="E230" s="399">
        <f t="shared" si="56"/>
        <v>3684.75</v>
      </c>
      <c r="F230" s="399">
        <f t="shared" si="57"/>
        <v>0</v>
      </c>
      <c r="G230" s="399">
        <f t="shared" si="58"/>
        <v>3684.75</v>
      </c>
      <c r="H230" s="399">
        <f t="shared" si="59"/>
        <v>3684.75</v>
      </c>
      <c r="I230" s="399">
        <f t="shared" si="60"/>
        <v>0</v>
      </c>
      <c r="J230" s="399"/>
      <c r="K230" s="399"/>
      <c r="L230" s="399"/>
      <c r="M230" s="399">
        <f t="shared" si="61"/>
        <v>3684.75</v>
      </c>
      <c r="N230" s="399"/>
      <c r="O230" s="399"/>
      <c r="P230" s="399"/>
      <c r="Q230" s="416">
        <v>3684.75</v>
      </c>
    </row>
    <row r="231" spans="1:17" s="7" customFormat="1" ht="11.25" customHeight="1">
      <c r="A231" s="497"/>
      <c r="B231" s="76" t="s">
        <v>500</v>
      </c>
      <c r="C231" s="76" t="s">
        <v>616</v>
      </c>
      <c r="D231" s="394">
        <v>650</v>
      </c>
      <c r="E231" s="399">
        <f t="shared" si="56"/>
        <v>650.25</v>
      </c>
      <c r="F231" s="399">
        <f t="shared" si="57"/>
        <v>650.25</v>
      </c>
      <c r="G231" s="399">
        <f t="shared" si="58"/>
        <v>0</v>
      </c>
      <c r="H231" s="399">
        <f t="shared" si="59"/>
        <v>650.25</v>
      </c>
      <c r="I231" s="399">
        <f t="shared" si="60"/>
        <v>650.25</v>
      </c>
      <c r="J231" s="399"/>
      <c r="K231" s="399"/>
      <c r="L231" s="399">
        <v>650.25</v>
      </c>
      <c r="M231" s="399">
        <f t="shared" si="61"/>
        <v>0</v>
      </c>
      <c r="N231" s="399"/>
      <c r="O231" s="399"/>
      <c r="P231" s="399"/>
      <c r="Q231" s="416"/>
    </row>
    <row r="232" spans="1:17" s="7" customFormat="1" ht="11.25" customHeight="1">
      <c r="A232" s="497"/>
      <c r="B232" s="76" t="s">
        <v>869</v>
      </c>
      <c r="C232" s="76" t="s">
        <v>400</v>
      </c>
      <c r="D232" s="394">
        <v>7345</v>
      </c>
      <c r="E232" s="399">
        <f t="shared" si="56"/>
        <v>7344.77</v>
      </c>
      <c r="F232" s="399">
        <f t="shared" si="57"/>
        <v>0</v>
      </c>
      <c r="G232" s="399">
        <f t="shared" si="58"/>
        <v>7344.77</v>
      </c>
      <c r="H232" s="399">
        <f t="shared" si="59"/>
        <v>7344.77</v>
      </c>
      <c r="I232" s="399">
        <f t="shared" si="60"/>
        <v>0</v>
      </c>
      <c r="J232" s="399"/>
      <c r="K232" s="399"/>
      <c r="L232" s="399"/>
      <c r="M232" s="399">
        <f t="shared" si="61"/>
        <v>7344.77</v>
      </c>
      <c r="N232" s="399"/>
      <c r="O232" s="399"/>
      <c r="P232" s="399"/>
      <c r="Q232" s="416">
        <v>7344.77</v>
      </c>
    </row>
    <row r="233" spans="1:17" s="7" customFormat="1" ht="11.25" customHeight="1">
      <c r="A233" s="501"/>
      <c r="B233" s="76" t="s">
        <v>869</v>
      </c>
      <c r="C233" s="76" t="s">
        <v>617</v>
      </c>
      <c r="D233" s="394">
        <v>1296</v>
      </c>
      <c r="E233" s="399">
        <f t="shared" si="56"/>
        <v>1296.09</v>
      </c>
      <c r="F233" s="399">
        <f t="shared" si="57"/>
        <v>1296.09</v>
      </c>
      <c r="G233" s="399">
        <f t="shared" si="58"/>
        <v>0</v>
      </c>
      <c r="H233" s="399">
        <f t="shared" si="59"/>
        <v>1296.09</v>
      </c>
      <c r="I233" s="399">
        <f t="shared" si="60"/>
        <v>1296.09</v>
      </c>
      <c r="J233" s="399"/>
      <c r="K233" s="399"/>
      <c r="L233" s="399">
        <v>1296.09</v>
      </c>
      <c r="M233" s="399">
        <f t="shared" si="61"/>
        <v>0</v>
      </c>
      <c r="N233" s="399"/>
      <c r="O233" s="399"/>
      <c r="P233" s="399"/>
      <c r="Q233" s="416"/>
    </row>
    <row r="234" spans="1:17" s="7" customFormat="1" ht="11.25" customHeight="1">
      <c r="A234" s="497"/>
      <c r="B234" s="869" t="s">
        <v>833</v>
      </c>
      <c r="C234" s="869"/>
      <c r="D234" s="869"/>
      <c r="E234" s="869"/>
      <c r="F234" s="869"/>
      <c r="G234" s="869"/>
      <c r="H234" s="869"/>
      <c r="I234" s="869"/>
      <c r="J234" s="869"/>
      <c r="K234" s="869"/>
      <c r="L234" s="869"/>
      <c r="M234" s="869"/>
      <c r="N234" s="869"/>
      <c r="O234" s="869"/>
      <c r="P234" s="869"/>
      <c r="Q234" s="870"/>
    </row>
    <row r="235" spans="1:17" s="7" customFormat="1" ht="11.25" customHeight="1">
      <c r="A235" s="497"/>
      <c r="B235" s="863" t="s">
        <v>836</v>
      </c>
      <c r="C235" s="864"/>
      <c r="D235" s="864"/>
      <c r="E235" s="864"/>
      <c r="F235" s="864"/>
      <c r="G235" s="864"/>
      <c r="H235" s="864"/>
      <c r="I235" s="864"/>
      <c r="J235" s="864"/>
      <c r="K235" s="864"/>
      <c r="L235" s="864"/>
      <c r="M235" s="864"/>
      <c r="N235" s="864"/>
      <c r="O235" s="864"/>
      <c r="P235" s="864"/>
      <c r="Q235" s="865"/>
    </row>
    <row r="236" spans="1:17" s="7" customFormat="1" ht="11.25" customHeight="1">
      <c r="A236" s="497"/>
      <c r="B236" s="866" t="s">
        <v>625</v>
      </c>
      <c r="C236" s="867"/>
      <c r="D236" s="867"/>
      <c r="E236" s="867"/>
      <c r="F236" s="867"/>
      <c r="G236" s="867"/>
      <c r="H236" s="867"/>
      <c r="I236" s="867"/>
      <c r="J236" s="867"/>
      <c r="K236" s="867"/>
      <c r="L236" s="867"/>
      <c r="M236" s="867"/>
      <c r="N236" s="867"/>
      <c r="O236" s="867"/>
      <c r="P236" s="867"/>
      <c r="Q236" s="868"/>
    </row>
    <row r="237" spans="1:17" s="7" customFormat="1" ht="11.25" customHeight="1">
      <c r="A237" s="497"/>
      <c r="B237" s="866" t="s">
        <v>803</v>
      </c>
      <c r="C237" s="867"/>
      <c r="D237" s="867"/>
      <c r="E237" s="867"/>
      <c r="F237" s="867"/>
      <c r="G237" s="867"/>
      <c r="H237" s="867"/>
      <c r="I237" s="867"/>
      <c r="J237" s="867"/>
      <c r="K237" s="867"/>
      <c r="L237" s="867"/>
      <c r="M237" s="867"/>
      <c r="N237" s="867"/>
      <c r="O237" s="867"/>
      <c r="P237" s="867"/>
      <c r="Q237" s="868"/>
    </row>
    <row r="238" spans="1:17" s="7" customFormat="1" ht="11.25" customHeight="1">
      <c r="A238" s="497"/>
      <c r="B238" s="446" t="s">
        <v>791</v>
      </c>
      <c r="C238" s="446" t="s">
        <v>839</v>
      </c>
      <c r="D238" s="499">
        <f>SUM(D239:D252)</f>
        <v>90330</v>
      </c>
      <c r="E238" s="452">
        <f>SUM(E239:E252)</f>
        <v>62279.10999999999</v>
      </c>
      <c r="F238" s="452">
        <f aca="true" t="shared" si="62" ref="F238:Q238">SUM(F239:F252)</f>
        <v>5483.55</v>
      </c>
      <c r="G238" s="452">
        <f t="shared" si="62"/>
        <v>56795.56</v>
      </c>
      <c r="H238" s="452">
        <f t="shared" si="62"/>
        <v>62279.10999999999</v>
      </c>
      <c r="I238" s="452">
        <f t="shared" si="62"/>
        <v>5483.55</v>
      </c>
      <c r="J238" s="452">
        <f t="shared" si="62"/>
        <v>0</v>
      </c>
      <c r="K238" s="452">
        <f t="shared" si="62"/>
        <v>0</v>
      </c>
      <c r="L238" s="452">
        <f t="shared" si="62"/>
        <v>5483.55</v>
      </c>
      <c r="M238" s="452">
        <f t="shared" si="62"/>
        <v>56795.56</v>
      </c>
      <c r="N238" s="452">
        <f t="shared" si="62"/>
        <v>0</v>
      </c>
      <c r="O238" s="452">
        <f t="shared" si="62"/>
        <v>0</v>
      </c>
      <c r="P238" s="452">
        <f t="shared" si="62"/>
        <v>0</v>
      </c>
      <c r="Q238" s="455">
        <f t="shared" si="62"/>
        <v>56795.56</v>
      </c>
    </row>
    <row r="239" spans="1:17" s="7" customFormat="1" ht="11.25" customHeight="1">
      <c r="A239" s="497"/>
      <c r="B239" s="76" t="s">
        <v>849</v>
      </c>
      <c r="C239" s="503" t="s">
        <v>793</v>
      </c>
      <c r="D239" s="394">
        <v>5220</v>
      </c>
      <c r="E239" s="399">
        <f>F239+G239</f>
        <v>2146.54</v>
      </c>
      <c r="F239" s="399">
        <f>I239</f>
        <v>0</v>
      </c>
      <c r="G239" s="399">
        <f>M239</f>
        <v>2146.54</v>
      </c>
      <c r="H239" s="399">
        <f>I239+M239</f>
        <v>2146.54</v>
      </c>
      <c r="I239" s="399">
        <f>L239</f>
        <v>0</v>
      </c>
      <c r="J239" s="399"/>
      <c r="K239" s="399"/>
      <c r="L239" s="399"/>
      <c r="M239" s="399">
        <f>Q239</f>
        <v>2146.54</v>
      </c>
      <c r="N239" s="399"/>
      <c r="O239" s="399"/>
      <c r="P239" s="399"/>
      <c r="Q239" s="416">
        <v>2146.54</v>
      </c>
    </row>
    <row r="240" spans="1:17" s="7" customFormat="1" ht="11.25" customHeight="1">
      <c r="A240" s="497"/>
      <c r="B240" s="76" t="s">
        <v>849</v>
      </c>
      <c r="C240" s="76" t="s">
        <v>614</v>
      </c>
      <c r="D240" s="394">
        <v>118</v>
      </c>
      <c r="E240" s="399">
        <f aca="true" t="shared" si="63" ref="E240:E252">F240+G240</f>
        <v>48.51</v>
      </c>
      <c r="F240" s="399">
        <f aca="true" t="shared" si="64" ref="F240:F252">I240</f>
        <v>48.51</v>
      </c>
      <c r="G240" s="399">
        <f aca="true" t="shared" si="65" ref="G240:G252">M240</f>
        <v>0</v>
      </c>
      <c r="H240" s="399">
        <f aca="true" t="shared" si="66" ref="H240:H252">I240+M240</f>
        <v>48.51</v>
      </c>
      <c r="I240" s="399">
        <f aca="true" t="shared" si="67" ref="I240:I252">L240</f>
        <v>48.51</v>
      </c>
      <c r="J240" s="399"/>
      <c r="K240" s="399"/>
      <c r="L240" s="399">
        <v>48.51</v>
      </c>
      <c r="M240" s="399">
        <f aca="true" t="shared" si="68" ref="M240:M252">Q240</f>
        <v>0</v>
      </c>
      <c r="N240" s="399"/>
      <c r="O240" s="399"/>
      <c r="P240" s="399"/>
      <c r="Q240" s="416"/>
    </row>
    <row r="241" spans="1:17" s="7" customFormat="1" ht="11.25" customHeight="1">
      <c r="A241" s="497"/>
      <c r="B241" s="76" t="s">
        <v>684</v>
      </c>
      <c r="C241" s="76" t="s">
        <v>794</v>
      </c>
      <c r="D241" s="394">
        <v>842</v>
      </c>
      <c r="E241" s="399">
        <f t="shared" si="63"/>
        <v>346.22</v>
      </c>
      <c r="F241" s="399">
        <f t="shared" si="64"/>
        <v>0</v>
      </c>
      <c r="G241" s="399">
        <f t="shared" si="65"/>
        <v>346.22</v>
      </c>
      <c r="H241" s="399">
        <f t="shared" si="66"/>
        <v>346.22</v>
      </c>
      <c r="I241" s="399">
        <f t="shared" si="67"/>
        <v>0</v>
      </c>
      <c r="J241" s="399"/>
      <c r="K241" s="399"/>
      <c r="L241" s="399"/>
      <c r="M241" s="399">
        <f t="shared" si="68"/>
        <v>346.22</v>
      </c>
      <c r="N241" s="399"/>
      <c r="O241" s="399"/>
      <c r="P241" s="399"/>
      <c r="Q241" s="416">
        <v>346.22</v>
      </c>
    </row>
    <row r="242" spans="1:17" s="7" customFormat="1" ht="11.25" customHeight="1">
      <c r="A242" s="502" t="s">
        <v>648</v>
      </c>
      <c r="B242" s="76" t="s">
        <v>684</v>
      </c>
      <c r="C242" s="76" t="s">
        <v>615</v>
      </c>
      <c r="D242" s="394">
        <v>19</v>
      </c>
      <c r="E242" s="399">
        <f t="shared" si="63"/>
        <v>7.83</v>
      </c>
      <c r="F242" s="399">
        <f t="shared" si="64"/>
        <v>7.83</v>
      </c>
      <c r="G242" s="399">
        <f t="shared" si="65"/>
        <v>0</v>
      </c>
      <c r="H242" s="399">
        <f t="shared" si="66"/>
        <v>7.83</v>
      </c>
      <c r="I242" s="399">
        <f t="shared" si="67"/>
        <v>7.83</v>
      </c>
      <c r="J242" s="399"/>
      <c r="K242" s="399"/>
      <c r="L242" s="399">
        <v>7.83</v>
      </c>
      <c r="M242" s="399">
        <f t="shared" si="68"/>
        <v>0</v>
      </c>
      <c r="N242" s="399"/>
      <c r="O242" s="399"/>
      <c r="P242" s="399"/>
      <c r="Q242" s="416"/>
    </row>
    <row r="243" spans="1:17" s="7" customFormat="1" ht="11.25" customHeight="1">
      <c r="A243" s="497"/>
      <c r="B243" s="76" t="s">
        <v>500</v>
      </c>
      <c r="C243" s="76" t="s">
        <v>795</v>
      </c>
      <c r="D243" s="394">
        <v>34364</v>
      </c>
      <c r="E243" s="399">
        <f t="shared" si="63"/>
        <v>14424.9</v>
      </c>
      <c r="F243" s="399">
        <f t="shared" si="64"/>
        <v>0</v>
      </c>
      <c r="G243" s="399">
        <f t="shared" si="65"/>
        <v>14424.9</v>
      </c>
      <c r="H243" s="399">
        <f t="shared" si="66"/>
        <v>14424.9</v>
      </c>
      <c r="I243" s="399">
        <f t="shared" si="67"/>
        <v>0</v>
      </c>
      <c r="J243" s="399"/>
      <c r="K243" s="399"/>
      <c r="L243" s="399"/>
      <c r="M243" s="399">
        <f t="shared" si="68"/>
        <v>14424.9</v>
      </c>
      <c r="N243" s="399"/>
      <c r="O243" s="399"/>
      <c r="P243" s="399"/>
      <c r="Q243" s="416">
        <v>14424.9</v>
      </c>
    </row>
    <row r="244" spans="1:17" s="7" customFormat="1" ht="11.25" customHeight="1">
      <c r="A244" s="497"/>
      <c r="B244" s="76" t="s">
        <v>500</v>
      </c>
      <c r="C244" s="76" t="s">
        <v>616</v>
      </c>
      <c r="D244" s="394">
        <v>777</v>
      </c>
      <c r="E244" s="399">
        <f t="shared" si="63"/>
        <v>326</v>
      </c>
      <c r="F244" s="399">
        <f t="shared" si="64"/>
        <v>326</v>
      </c>
      <c r="G244" s="399">
        <f t="shared" si="65"/>
        <v>0</v>
      </c>
      <c r="H244" s="399">
        <f t="shared" si="66"/>
        <v>326</v>
      </c>
      <c r="I244" s="399">
        <f t="shared" si="67"/>
        <v>326</v>
      </c>
      <c r="J244" s="399"/>
      <c r="K244" s="399"/>
      <c r="L244" s="399">
        <v>326</v>
      </c>
      <c r="M244" s="399">
        <f t="shared" si="68"/>
        <v>0</v>
      </c>
      <c r="N244" s="399"/>
      <c r="O244" s="399"/>
      <c r="P244" s="399"/>
      <c r="Q244" s="416"/>
    </row>
    <row r="245" spans="1:17" s="7" customFormat="1" ht="11.25" customHeight="1">
      <c r="A245" s="497"/>
      <c r="B245" s="76" t="s">
        <v>686</v>
      </c>
      <c r="C245" s="76" t="s">
        <v>399</v>
      </c>
      <c r="D245" s="394">
        <v>11440</v>
      </c>
      <c r="E245" s="399">
        <f t="shared" si="63"/>
        <v>9584.09</v>
      </c>
      <c r="F245" s="399">
        <f t="shared" si="64"/>
        <v>0</v>
      </c>
      <c r="G245" s="399">
        <f t="shared" si="65"/>
        <v>9584.09</v>
      </c>
      <c r="H245" s="399">
        <f t="shared" si="66"/>
        <v>9584.09</v>
      </c>
      <c r="I245" s="399">
        <f t="shared" si="67"/>
        <v>0</v>
      </c>
      <c r="J245" s="399"/>
      <c r="K245" s="399"/>
      <c r="L245" s="399"/>
      <c r="M245" s="399">
        <f t="shared" si="68"/>
        <v>9584.09</v>
      </c>
      <c r="N245" s="399"/>
      <c r="O245" s="399"/>
      <c r="P245" s="399"/>
      <c r="Q245" s="416">
        <v>9584.09</v>
      </c>
    </row>
    <row r="246" spans="1:17" s="7" customFormat="1" ht="11.25" customHeight="1">
      <c r="A246" s="497"/>
      <c r="B246" s="76" t="s">
        <v>686</v>
      </c>
      <c r="C246" s="76" t="s">
        <v>475</v>
      </c>
      <c r="D246" s="394">
        <v>4464</v>
      </c>
      <c r="E246" s="399">
        <f t="shared" si="63"/>
        <v>4416.57</v>
      </c>
      <c r="F246" s="399">
        <f t="shared" si="64"/>
        <v>4416.57</v>
      </c>
      <c r="G246" s="399">
        <f t="shared" si="65"/>
        <v>0</v>
      </c>
      <c r="H246" s="399">
        <f t="shared" si="66"/>
        <v>4416.57</v>
      </c>
      <c r="I246" s="399">
        <f t="shared" si="67"/>
        <v>4416.57</v>
      </c>
      <c r="J246" s="399"/>
      <c r="K246" s="399"/>
      <c r="L246" s="399">
        <v>4416.57</v>
      </c>
      <c r="M246" s="399">
        <f t="shared" si="68"/>
        <v>0</v>
      </c>
      <c r="N246" s="399"/>
      <c r="O246" s="399"/>
      <c r="P246" s="399"/>
      <c r="Q246" s="416"/>
    </row>
    <row r="247" spans="1:17" s="7" customFormat="1" ht="11.25" customHeight="1">
      <c r="A247" s="497"/>
      <c r="B247" s="76" t="s">
        <v>869</v>
      </c>
      <c r="C247" s="76" t="s">
        <v>400</v>
      </c>
      <c r="D247" s="394">
        <v>29816</v>
      </c>
      <c r="E247" s="399">
        <f t="shared" si="63"/>
        <v>27755.18</v>
      </c>
      <c r="F247" s="399">
        <f t="shared" si="64"/>
        <v>0</v>
      </c>
      <c r="G247" s="399">
        <f t="shared" si="65"/>
        <v>27755.18</v>
      </c>
      <c r="H247" s="399">
        <f t="shared" si="66"/>
        <v>27755.18</v>
      </c>
      <c r="I247" s="399">
        <f t="shared" si="67"/>
        <v>0</v>
      </c>
      <c r="J247" s="399"/>
      <c r="K247" s="399"/>
      <c r="L247" s="399"/>
      <c r="M247" s="399">
        <f t="shared" si="68"/>
        <v>27755.18</v>
      </c>
      <c r="N247" s="399"/>
      <c r="O247" s="399"/>
      <c r="P247" s="399"/>
      <c r="Q247" s="416">
        <v>27755.18</v>
      </c>
    </row>
    <row r="248" spans="1:17" s="7" customFormat="1" ht="11.25" customHeight="1">
      <c r="A248" s="497"/>
      <c r="B248" s="76" t="s">
        <v>869</v>
      </c>
      <c r="C248" s="76" t="s">
        <v>617</v>
      </c>
      <c r="D248" s="394">
        <v>674</v>
      </c>
      <c r="E248" s="399">
        <f t="shared" si="63"/>
        <v>627.27</v>
      </c>
      <c r="F248" s="399">
        <f t="shared" si="64"/>
        <v>627.27</v>
      </c>
      <c r="G248" s="399">
        <f t="shared" si="65"/>
        <v>0</v>
      </c>
      <c r="H248" s="399">
        <f t="shared" si="66"/>
        <v>627.27</v>
      </c>
      <c r="I248" s="399">
        <f t="shared" si="67"/>
        <v>627.27</v>
      </c>
      <c r="J248" s="399"/>
      <c r="K248" s="399"/>
      <c r="L248" s="399">
        <v>627.27</v>
      </c>
      <c r="M248" s="399">
        <f t="shared" si="68"/>
        <v>0</v>
      </c>
      <c r="N248" s="399"/>
      <c r="O248" s="399"/>
      <c r="P248" s="399"/>
      <c r="Q248" s="416"/>
    </row>
    <row r="249" spans="1:17" s="7" customFormat="1" ht="11.25" customHeight="1">
      <c r="A249" s="497"/>
      <c r="B249" s="76" t="s">
        <v>1007</v>
      </c>
      <c r="C249" s="76" t="s">
        <v>659</v>
      </c>
      <c r="D249" s="394">
        <v>94</v>
      </c>
      <c r="E249" s="399">
        <f t="shared" si="63"/>
        <v>93.88</v>
      </c>
      <c r="F249" s="399">
        <f t="shared" si="64"/>
        <v>0</v>
      </c>
      <c r="G249" s="399">
        <f t="shared" si="65"/>
        <v>93.88</v>
      </c>
      <c r="H249" s="399">
        <f t="shared" si="66"/>
        <v>93.88</v>
      </c>
      <c r="I249" s="399">
        <f t="shared" si="67"/>
        <v>0</v>
      </c>
      <c r="J249" s="399"/>
      <c r="K249" s="399"/>
      <c r="L249" s="399"/>
      <c r="M249" s="399">
        <f t="shared" si="68"/>
        <v>93.88</v>
      </c>
      <c r="N249" s="399"/>
      <c r="O249" s="399"/>
      <c r="P249" s="399"/>
      <c r="Q249" s="416">
        <v>93.88</v>
      </c>
    </row>
    <row r="250" spans="1:17" s="7" customFormat="1" ht="11.25" customHeight="1">
      <c r="A250" s="497"/>
      <c r="B250" s="76" t="s">
        <v>1007</v>
      </c>
      <c r="C250" s="76" t="s">
        <v>618</v>
      </c>
      <c r="D250" s="394">
        <v>2</v>
      </c>
      <c r="E250" s="399">
        <f t="shared" si="63"/>
        <v>2.12</v>
      </c>
      <c r="F250" s="399">
        <f t="shared" si="64"/>
        <v>2.12</v>
      </c>
      <c r="G250" s="399">
        <f t="shared" si="65"/>
        <v>0</v>
      </c>
      <c r="H250" s="399">
        <f t="shared" si="66"/>
        <v>2.12</v>
      </c>
      <c r="I250" s="399">
        <f t="shared" si="67"/>
        <v>2.12</v>
      </c>
      <c r="J250" s="399"/>
      <c r="K250" s="399"/>
      <c r="L250" s="399">
        <v>2.12</v>
      </c>
      <c r="M250" s="399">
        <f t="shared" si="68"/>
        <v>0</v>
      </c>
      <c r="N250" s="399"/>
      <c r="O250" s="399"/>
      <c r="P250" s="399"/>
      <c r="Q250" s="416"/>
    </row>
    <row r="251" spans="1:17" s="7" customFormat="1" ht="11.25" customHeight="1">
      <c r="A251" s="497"/>
      <c r="B251" s="76" t="s">
        <v>1008</v>
      </c>
      <c r="C251" s="76" t="s">
        <v>660</v>
      </c>
      <c r="D251" s="394">
        <v>2445</v>
      </c>
      <c r="E251" s="399">
        <f t="shared" si="63"/>
        <v>2444.75</v>
      </c>
      <c r="F251" s="399">
        <f t="shared" si="64"/>
        <v>0</v>
      </c>
      <c r="G251" s="399">
        <f t="shared" si="65"/>
        <v>2444.75</v>
      </c>
      <c r="H251" s="399">
        <f t="shared" si="66"/>
        <v>2444.75</v>
      </c>
      <c r="I251" s="399">
        <f t="shared" si="67"/>
        <v>0</v>
      </c>
      <c r="J251" s="399"/>
      <c r="K251" s="399"/>
      <c r="L251" s="399"/>
      <c r="M251" s="399">
        <f t="shared" si="68"/>
        <v>2444.75</v>
      </c>
      <c r="N251" s="399"/>
      <c r="O251" s="399"/>
      <c r="P251" s="399"/>
      <c r="Q251" s="416">
        <v>2444.75</v>
      </c>
    </row>
    <row r="252" spans="1:17" s="7" customFormat="1" ht="11.25" customHeight="1">
      <c r="A252" s="497"/>
      <c r="B252" s="76" t="s">
        <v>1008</v>
      </c>
      <c r="C252" s="76" t="s">
        <v>658</v>
      </c>
      <c r="D252" s="394">
        <v>55</v>
      </c>
      <c r="E252" s="399">
        <f t="shared" si="63"/>
        <v>55.25</v>
      </c>
      <c r="F252" s="399">
        <f t="shared" si="64"/>
        <v>55.25</v>
      </c>
      <c r="G252" s="399">
        <f t="shared" si="65"/>
        <v>0</v>
      </c>
      <c r="H252" s="399">
        <f t="shared" si="66"/>
        <v>55.25</v>
      </c>
      <c r="I252" s="399">
        <f t="shared" si="67"/>
        <v>55.25</v>
      </c>
      <c r="J252" s="399"/>
      <c r="K252" s="399"/>
      <c r="L252" s="399">
        <v>55.25</v>
      </c>
      <c r="M252" s="399">
        <f t="shared" si="68"/>
        <v>0</v>
      </c>
      <c r="N252" s="399"/>
      <c r="O252" s="399"/>
      <c r="P252" s="399"/>
      <c r="Q252" s="416"/>
    </row>
    <row r="253" spans="1:17" s="7" customFormat="1" ht="11.25" customHeight="1">
      <c r="A253" s="500"/>
      <c r="B253" s="869" t="s">
        <v>833</v>
      </c>
      <c r="C253" s="869"/>
      <c r="D253" s="869"/>
      <c r="E253" s="869"/>
      <c r="F253" s="869"/>
      <c r="G253" s="869"/>
      <c r="H253" s="869"/>
      <c r="I253" s="869"/>
      <c r="J253" s="869"/>
      <c r="K253" s="869"/>
      <c r="L253" s="869"/>
      <c r="M253" s="869"/>
      <c r="N253" s="869"/>
      <c r="O253" s="869"/>
      <c r="P253" s="869"/>
      <c r="Q253" s="870"/>
    </row>
    <row r="254" spans="1:17" s="7" customFormat="1" ht="11.25" customHeight="1">
      <c r="A254" s="497"/>
      <c r="B254" s="863" t="s">
        <v>636</v>
      </c>
      <c r="C254" s="864"/>
      <c r="D254" s="864"/>
      <c r="E254" s="864"/>
      <c r="F254" s="864"/>
      <c r="G254" s="864"/>
      <c r="H254" s="864"/>
      <c r="I254" s="864"/>
      <c r="J254" s="864"/>
      <c r="K254" s="864"/>
      <c r="L254" s="864"/>
      <c r="M254" s="864"/>
      <c r="N254" s="864"/>
      <c r="O254" s="864"/>
      <c r="P254" s="864"/>
      <c r="Q254" s="865"/>
    </row>
    <row r="255" spans="1:17" s="7" customFormat="1" ht="11.25" customHeight="1">
      <c r="A255" s="497"/>
      <c r="B255" s="866" t="s">
        <v>637</v>
      </c>
      <c r="C255" s="867"/>
      <c r="D255" s="867"/>
      <c r="E255" s="867"/>
      <c r="F255" s="867"/>
      <c r="G255" s="867"/>
      <c r="H255" s="867"/>
      <c r="I255" s="867"/>
      <c r="J255" s="867"/>
      <c r="K255" s="867"/>
      <c r="L255" s="867"/>
      <c r="M255" s="867"/>
      <c r="N255" s="867"/>
      <c r="O255" s="867"/>
      <c r="P255" s="867"/>
      <c r="Q255" s="868"/>
    </row>
    <row r="256" spans="1:17" s="7" customFormat="1" ht="11.25" customHeight="1">
      <c r="A256" s="497"/>
      <c r="B256" s="866" t="s">
        <v>804</v>
      </c>
      <c r="C256" s="867"/>
      <c r="D256" s="867"/>
      <c r="E256" s="867"/>
      <c r="F256" s="867"/>
      <c r="G256" s="867"/>
      <c r="H256" s="867"/>
      <c r="I256" s="867"/>
      <c r="J256" s="867"/>
      <c r="K256" s="867"/>
      <c r="L256" s="867"/>
      <c r="M256" s="867"/>
      <c r="N256" s="867"/>
      <c r="O256" s="867"/>
      <c r="P256" s="867"/>
      <c r="Q256" s="868"/>
    </row>
    <row r="257" spans="1:17" s="7" customFormat="1" ht="11.25" customHeight="1">
      <c r="A257" s="502" t="s">
        <v>649</v>
      </c>
      <c r="B257" s="866" t="s">
        <v>638</v>
      </c>
      <c r="C257" s="867"/>
      <c r="D257" s="867"/>
      <c r="E257" s="867"/>
      <c r="F257" s="867"/>
      <c r="G257" s="867"/>
      <c r="H257" s="867"/>
      <c r="I257" s="867"/>
      <c r="J257" s="867"/>
      <c r="K257" s="867"/>
      <c r="L257" s="867"/>
      <c r="M257" s="867"/>
      <c r="N257" s="867"/>
      <c r="O257" s="867"/>
      <c r="P257" s="867"/>
      <c r="Q257" s="868"/>
    </row>
    <row r="258" spans="1:17" s="7" customFormat="1" ht="11.25" customHeight="1">
      <c r="A258" s="497"/>
      <c r="B258" s="446" t="s">
        <v>791</v>
      </c>
      <c r="C258" s="446" t="s">
        <v>640</v>
      </c>
      <c r="D258" s="499">
        <f>SUM(D259:D263)</f>
        <v>58339</v>
      </c>
      <c r="E258" s="452">
        <f>SUM(E259:E263)</f>
        <v>31575.08</v>
      </c>
      <c r="F258" s="452">
        <f aca="true" t="shared" si="69" ref="F258:Q258">SUM(F259:F263)</f>
        <v>0</v>
      </c>
      <c r="G258" s="452">
        <f t="shared" si="69"/>
        <v>31575.08</v>
      </c>
      <c r="H258" s="452">
        <f t="shared" si="69"/>
        <v>31575.08</v>
      </c>
      <c r="I258" s="452">
        <f t="shared" si="69"/>
        <v>0</v>
      </c>
      <c r="J258" s="452">
        <f t="shared" si="69"/>
        <v>0</v>
      </c>
      <c r="K258" s="452">
        <f t="shared" si="69"/>
        <v>0</v>
      </c>
      <c r="L258" s="452">
        <f t="shared" si="69"/>
        <v>0</v>
      </c>
      <c r="M258" s="452">
        <f t="shared" si="69"/>
        <v>31575.08</v>
      </c>
      <c r="N258" s="452">
        <f t="shared" si="69"/>
        <v>0</v>
      </c>
      <c r="O258" s="452">
        <f t="shared" si="69"/>
        <v>0</v>
      </c>
      <c r="P258" s="452">
        <f t="shared" si="69"/>
        <v>0</v>
      </c>
      <c r="Q258" s="455">
        <f t="shared" si="69"/>
        <v>31575.08</v>
      </c>
    </row>
    <row r="259" spans="1:17" s="7" customFormat="1" ht="11.25" customHeight="1">
      <c r="A259" s="497"/>
      <c r="B259" s="76" t="s">
        <v>639</v>
      </c>
      <c r="C259" s="354" t="s">
        <v>805</v>
      </c>
      <c r="D259" s="394">
        <v>38400</v>
      </c>
      <c r="E259" s="399">
        <f>F259+G259</f>
        <v>19280</v>
      </c>
      <c r="F259" s="399"/>
      <c r="G259" s="399">
        <f>M259</f>
        <v>19280</v>
      </c>
      <c r="H259" s="399">
        <f>I259+M259</f>
        <v>19280</v>
      </c>
      <c r="I259" s="399"/>
      <c r="J259" s="399"/>
      <c r="K259" s="399"/>
      <c r="L259" s="399"/>
      <c r="M259" s="399">
        <f>Q259</f>
        <v>19280</v>
      </c>
      <c r="N259" s="399"/>
      <c r="O259" s="399"/>
      <c r="P259" s="399"/>
      <c r="Q259" s="416">
        <v>19280</v>
      </c>
    </row>
    <row r="260" spans="1:17" s="7" customFormat="1" ht="11.25" customHeight="1">
      <c r="A260" s="497"/>
      <c r="B260" s="76" t="s">
        <v>84</v>
      </c>
      <c r="C260" s="354" t="s">
        <v>806</v>
      </c>
      <c r="D260" s="394">
        <v>2896</v>
      </c>
      <c r="E260" s="399">
        <f>F260+G260</f>
        <v>2895.61</v>
      </c>
      <c r="F260" s="399"/>
      <c r="G260" s="399">
        <f>M260</f>
        <v>2895.61</v>
      </c>
      <c r="H260" s="399">
        <f>I260+M260</f>
        <v>2895.61</v>
      </c>
      <c r="I260" s="399"/>
      <c r="J260" s="399"/>
      <c r="K260" s="399"/>
      <c r="L260" s="399"/>
      <c r="M260" s="399">
        <f>Q260</f>
        <v>2895.61</v>
      </c>
      <c r="N260" s="399"/>
      <c r="O260" s="399"/>
      <c r="P260" s="399"/>
      <c r="Q260" s="416">
        <v>2895.61</v>
      </c>
    </row>
    <row r="261" spans="1:17" s="7" customFormat="1" ht="11.25" customHeight="1">
      <c r="A261" s="497"/>
      <c r="B261" s="76" t="s">
        <v>849</v>
      </c>
      <c r="C261" s="354" t="s">
        <v>793</v>
      </c>
      <c r="D261" s="394">
        <v>7671</v>
      </c>
      <c r="E261" s="399">
        <f>F261+G261</f>
        <v>4580.64</v>
      </c>
      <c r="F261" s="399"/>
      <c r="G261" s="399">
        <f>M261</f>
        <v>4580.64</v>
      </c>
      <c r="H261" s="399">
        <f>I261+M261</f>
        <v>4580.64</v>
      </c>
      <c r="I261" s="399"/>
      <c r="J261" s="399"/>
      <c r="K261" s="399"/>
      <c r="L261" s="399"/>
      <c r="M261" s="399">
        <f>Q261</f>
        <v>4580.64</v>
      </c>
      <c r="N261" s="399"/>
      <c r="O261" s="399"/>
      <c r="P261" s="399"/>
      <c r="Q261" s="416">
        <v>4580.64</v>
      </c>
    </row>
    <row r="262" spans="1:17" s="7" customFormat="1" ht="11.25" customHeight="1">
      <c r="A262" s="497"/>
      <c r="B262" s="76" t="s">
        <v>684</v>
      </c>
      <c r="C262" s="354" t="s">
        <v>794</v>
      </c>
      <c r="D262" s="394">
        <v>1212</v>
      </c>
      <c r="E262" s="399">
        <f>F262+G262</f>
        <v>738.83</v>
      </c>
      <c r="F262" s="399"/>
      <c r="G262" s="399">
        <f>M262</f>
        <v>738.83</v>
      </c>
      <c r="H262" s="399">
        <f>I262+M262</f>
        <v>738.83</v>
      </c>
      <c r="I262" s="399"/>
      <c r="J262" s="399"/>
      <c r="K262" s="399"/>
      <c r="L262" s="399"/>
      <c r="M262" s="399">
        <f>Q262</f>
        <v>738.83</v>
      </c>
      <c r="N262" s="399"/>
      <c r="O262" s="399"/>
      <c r="P262" s="399"/>
      <c r="Q262" s="416">
        <v>738.83</v>
      </c>
    </row>
    <row r="263" spans="1:17" s="7" customFormat="1" ht="11.25" customHeight="1">
      <c r="A263" s="501"/>
      <c r="B263" s="76" t="s">
        <v>500</v>
      </c>
      <c r="C263" s="354" t="s">
        <v>795</v>
      </c>
      <c r="D263" s="394">
        <v>8160</v>
      </c>
      <c r="E263" s="399">
        <f>F263+G263</f>
        <v>4080</v>
      </c>
      <c r="F263" s="399"/>
      <c r="G263" s="399">
        <f>M263</f>
        <v>4080</v>
      </c>
      <c r="H263" s="399">
        <f>I263+M263</f>
        <v>4080</v>
      </c>
      <c r="I263" s="399"/>
      <c r="J263" s="399"/>
      <c r="K263" s="399"/>
      <c r="L263" s="399"/>
      <c r="M263" s="399">
        <f>Q263</f>
        <v>4080</v>
      </c>
      <c r="N263" s="399"/>
      <c r="O263" s="399"/>
      <c r="P263" s="399"/>
      <c r="Q263" s="416">
        <v>4080</v>
      </c>
    </row>
    <row r="264" spans="1:17" s="7" customFormat="1" ht="11.25" customHeight="1">
      <c r="A264" s="500"/>
      <c r="B264" s="869" t="s">
        <v>833</v>
      </c>
      <c r="C264" s="869"/>
      <c r="D264" s="869"/>
      <c r="E264" s="869"/>
      <c r="F264" s="869"/>
      <c r="G264" s="869"/>
      <c r="H264" s="869"/>
      <c r="I264" s="869"/>
      <c r="J264" s="869"/>
      <c r="K264" s="869"/>
      <c r="L264" s="869"/>
      <c r="M264" s="869"/>
      <c r="N264" s="869"/>
      <c r="O264" s="869"/>
      <c r="P264" s="869"/>
      <c r="Q264" s="870"/>
    </row>
    <row r="265" spans="1:17" s="7" customFormat="1" ht="11.25" customHeight="1">
      <c r="A265" s="497"/>
      <c r="B265" s="863" t="s">
        <v>652</v>
      </c>
      <c r="C265" s="864"/>
      <c r="D265" s="864"/>
      <c r="E265" s="864"/>
      <c r="F265" s="864"/>
      <c r="G265" s="864"/>
      <c r="H265" s="864"/>
      <c r="I265" s="864"/>
      <c r="J265" s="864"/>
      <c r="K265" s="864"/>
      <c r="L265" s="864"/>
      <c r="M265" s="864"/>
      <c r="N265" s="864"/>
      <c r="O265" s="864"/>
      <c r="P265" s="864"/>
      <c r="Q265" s="865"/>
    </row>
    <row r="266" spans="1:17" s="7" customFormat="1" ht="11.25" customHeight="1">
      <c r="A266" s="497"/>
      <c r="B266" s="866" t="s">
        <v>824</v>
      </c>
      <c r="C266" s="867"/>
      <c r="D266" s="867"/>
      <c r="E266" s="867"/>
      <c r="F266" s="867"/>
      <c r="G266" s="867"/>
      <c r="H266" s="867"/>
      <c r="I266" s="867"/>
      <c r="J266" s="867"/>
      <c r="K266" s="867"/>
      <c r="L266" s="867"/>
      <c r="M266" s="867"/>
      <c r="N266" s="867"/>
      <c r="O266" s="867"/>
      <c r="P266" s="867"/>
      <c r="Q266" s="868"/>
    </row>
    <row r="267" spans="1:17" s="7" customFormat="1" ht="11.25" customHeight="1">
      <c r="A267" s="497"/>
      <c r="B267" s="866" t="s">
        <v>825</v>
      </c>
      <c r="C267" s="867"/>
      <c r="D267" s="867"/>
      <c r="E267" s="867"/>
      <c r="F267" s="867"/>
      <c r="G267" s="867"/>
      <c r="H267" s="867"/>
      <c r="I267" s="867"/>
      <c r="J267" s="867"/>
      <c r="K267" s="867"/>
      <c r="L267" s="867"/>
      <c r="M267" s="867"/>
      <c r="N267" s="867"/>
      <c r="O267" s="867"/>
      <c r="P267" s="867"/>
      <c r="Q267" s="868"/>
    </row>
    <row r="268" spans="1:17" s="7" customFormat="1" ht="11.25" customHeight="1">
      <c r="A268" s="497"/>
      <c r="B268" s="866" t="s">
        <v>826</v>
      </c>
      <c r="C268" s="867"/>
      <c r="D268" s="867"/>
      <c r="E268" s="867"/>
      <c r="F268" s="867"/>
      <c r="G268" s="867"/>
      <c r="H268" s="867"/>
      <c r="I268" s="867"/>
      <c r="J268" s="867"/>
      <c r="K268" s="867"/>
      <c r="L268" s="867"/>
      <c r="M268" s="867"/>
      <c r="N268" s="867"/>
      <c r="O268" s="867"/>
      <c r="P268" s="867"/>
      <c r="Q268" s="868"/>
    </row>
    <row r="269" spans="1:17" s="7" customFormat="1" ht="11.25" customHeight="1">
      <c r="A269" s="497"/>
      <c r="B269" s="446" t="s">
        <v>791</v>
      </c>
      <c r="C269" s="446" t="s">
        <v>640</v>
      </c>
      <c r="D269" s="499">
        <f>SUM(D270:D291)</f>
        <v>580570</v>
      </c>
      <c r="E269" s="452">
        <f aca="true" t="shared" si="70" ref="E269:Q269">SUM(E270:E291)</f>
        <v>359073.03</v>
      </c>
      <c r="F269" s="452">
        <f t="shared" si="70"/>
        <v>53860.92</v>
      </c>
      <c r="G269" s="452">
        <f t="shared" si="70"/>
        <v>305212.11</v>
      </c>
      <c r="H269" s="452">
        <f t="shared" si="70"/>
        <v>359073.03</v>
      </c>
      <c r="I269" s="452">
        <f t="shared" si="70"/>
        <v>53860.92</v>
      </c>
      <c r="J269" s="452">
        <f t="shared" si="70"/>
        <v>0</v>
      </c>
      <c r="K269" s="452">
        <f t="shared" si="70"/>
        <v>0</v>
      </c>
      <c r="L269" s="452">
        <f t="shared" si="70"/>
        <v>53860.92</v>
      </c>
      <c r="M269" s="452">
        <f t="shared" si="70"/>
        <v>305212.11</v>
      </c>
      <c r="N269" s="452">
        <f t="shared" si="70"/>
        <v>0</v>
      </c>
      <c r="O269" s="452">
        <f t="shared" si="70"/>
        <v>0</v>
      </c>
      <c r="P269" s="452">
        <f t="shared" si="70"/>
        <v>0</v>
      </c>
      <c r="Q269" s="455">
        <f t="shared" si="70"/>
        <v>305212.11</v>
      </c>
    </row>
    <row r="270" spans="1:17" s="7" customFormat="1" ht="11.25" customHeight="1">
      <c r="A270" s="497"/>
      <c r="B270" s="76" t="s">
        <v>988</v>
      </c>
      <c r="C270" s="354" t="s">
        <v>816</v>
      </c>
      <c r="D270" s="662">
        <v>231820</v>
      </c>
      <c r="E270" s="399">
        <f>F270+G270</f>
        <v>149864.98</v>
      </c>
      <c r="F270" s="399">
        <f>I270</f>
        <v>0</v>
      </c>
      <c r="G270" s="399">
        <f>M270</f>
        <v>149864.98</v>
      </c>
      <c r="H270" s="399">
        <f>I270+M270</f>
        <v>149864.98</v>
      </c>
      <c r="I270" s="399">
        <f>L270</f>
        <v>0</v>
      </c>
      <c r="J270" s="256"/>
      <c r="K270" s="256"/>
      <c r="L270" s="256"/>
      <c r="M270" s="399">
        <f>Q270</f>
        <v>149864.98</v>
      </c>
      <c r="N270" s="256"/>
      <c r="O270" s="256"/>
      <c r="P270" s="256"/>
      <c r="Q270" s="663">
        <v>149864.98</v>
      </c>
    </row>
    <row r="271" spans="1:17" s="7" customFormat="1" ht="11.25" customHeight="1">
      <c r="A271" s="497"/>
      <c r="B271" s="76" t="s">
        <v>988</v>
      </c>
      <c r="C271" s="354" t="s">
        <v>646</v>
      </c>
      <c r="D271" s="662">
        <v>40909</v>
      </c>
      <c r="E271" s="399">
        <f>F271+G271</f>
        <v>26446.76</v>
      </c>
      <c r="F271" s="399">
        <f>I271</f>
        <v>26446.76</v>
      </c>
      <c r="G271" s="399">
        <f>M271</f>
        <v>0</v>
      </c>
      <c r="H271" s="399">
        <f>I271+M271</f>
        <v>26446.76</v>
      </c>
      <c r="I271" s="399">
        <f>L271</f>
        <v>26446.76</v>
      </c>
      <c r="J271" s="256"/>
      <c r="K271" s="256"/>
      <c r="L271" s="256">
        <v>26446.76</v>
      </c>
      <c r="M271" s="399">
        <f>Q271</f>
        <v>0</v>
      </c>
      <c r="N271" s="256"/>
      <c r="O271" s="256"/>
      <c r="P271" s="256"/>
      <c r="Q271" s="663"/>
    </row>
    <row r="272" spans="1:17" s="7" customFormat="1" ht="11.25" customHeight="1">
      <c r="A272" s="497"/>
      <c r="B272" s="494" t="s">
        <v>639</v>
      </c>
      <c r="C272" s="354" t="s">
        <v>805</v>
      </c>
      <c r="D272" s="394">
        <v>7370</v>
      </c>
      <c r="E272" s="399">
        <f>F272+G272</f>
        <v>3570</v>
      </c>
      <c r="F272" s="399">
        <f>I272</f>
        <v>0</v>
      </c>
      <c r="G272" s="399">
        <f>M272</f>
        <v>3570</v>
      </c>
      <c r="H272" s="399">
        <f>I272+M272</f>
        <v>3570</v>
      </c>
      <c r="I272" s="399">
        <f>L272</f>
        <v>0</v>
      </c>
      <c r="J272" s="399"/>
      <c r="K272" s="399"/>
      <c r="L272" s="399"/>
      <c r="M272" s="399">
        <f>Q272</f>
        <v>3570</v>
      </c>
      <c r="N272" s="399"/>
      <c r="O272" s="399"/>
      <c r="P272" s="399"/>
      <c r="Q272" s="416">
        <v>3570</v>
      </c>
    </row>
    <row r="273" spans="1:17" s="7" customFormat="1" ht="11.25" customHeight="1">
      <c r="A273" s="497"/>
      <c r="B273" s="494" t="s">
        <v>639</v>
      </c>
      <c r="C273" s="354" t="s">
        <v>643</v>
      </c>
      <c r="D273" s="394">
        <v>1301</v>
      </c>
      <c r="E273" s="399">
        <f aca="true" t="shared" si="71" ref="E273:E291">F273+G273</f>
        <v>630</v>
      </c>
      <c r="F273" s="399">
        <f aca="true" t="shared" si="72" ref="F273:F291">I273</f>
        <v>630</v>
      </c>
      <c r="G273" s="399">
        <f aca="true" t="shared" si="73" ref="G273:G291">M273</f>
        <v>0</v>
      </c>
      <c r="H273" s="399">
        <f aca="true" t="shared" si="74" ref="H273:H291">I273+M273</f>
        <v>630</v>
      </c>
      <c r="I273" s="399">
        <f aca="true" t="shared" si="75" ref="I273:I291">L273</f>
        <v>630</v>
      </c>
      <c r="J273" s="399"/>
      <c r="K273" s="399"/>
      <c r="L273" s="399">
        <v>630</v>
      </c>
      <c r="M273" s="399">
        <f aca="true" t="shared" si="76" ref="M273:M291">Q273</f>
        <v>0</v>
      </c>
      <c r="N273" s="399"/>
      <c r="O273" s="399"/>
      <c r="P273" s="399"/>
      <c r="Q273" s="416"/>
    </row>
    <row r="274" spans="1:17" s="7" customFormat="1" ht="11.25" customHeight="1">
      <c r="A274" s="497"/>
      <c r="B274" s="494" t="s">
        <v>849</v>
      </c>
      <c r="C274" s="504" t="s">
        <v>497</v>
      </c>
      <c r="D274" s="394">
        <v>56914</v>
      </c>
      <c r="E274" s="399">
        <f t="shared" si="71"/>
        <v>9294.62</v>
      </c>
      <c r="F274" s="399">
        <f t="shared" si="72"/>
        <v>0</v>
      </c>
      <c r="G274" s="399">
        <f t="shared" si="73"/>
        <v>9294.62</v>
      </c>
      <c r="H274" s="399">
        <f t="shared" si="74"/>
        <v>9294.62</v>
      </c>
      <c r="I274" s="399">
        <f t="shared" si="75"/>
        <v>0</v>
      </c>
      <c r="J274" s="399"/>
      <c r="K274" s="399"/>
      <c r="L274" s="399"/>
      <c r="M274" s="399">
        <f t="shared" si="76"/>
        <v>9294.62</v>
      </c>
      <c r="N274" s="399"/>
      <c r="O274" s="399"/>
      <c r="P274" s="399"/>
      <c r="Q274" s="416">
        <v>9294.62</v>
      </c>
    </row>
    <row r="275" spans="1:17" s="7" customFormat="1" ht="11.25" customHeight="1">
      <c r="A275" s="497"/>
      <c r="B275" s="494" t="s">
        <v>849</v>
      </c>
      <c r="C275" s="354" t="s">
        <v>614</v>
      </c>
      <c r="D275" s="394">
        <v>10042</v>
      </c>
      <c r="E275" s="399">
        <f t="shared" si="71"/>
        <v>1640.23</v>
      </c>
      <c r="F275" s="399">
        <f t="shared" si="72"/>
        <v>1640.23</v>
      </c>
      <c r="G275" s="399">
        <f t="shared" si="73"/>
        <v>0</v>
      </c>
      <c r="H275" s="399">
        <f t="shared" si="74"/>
        <v>1640.23</v>
      </c>
      <c r="I275" s="399">
        <f t="shared" si="75"/>
        <v>1640.23</v>
      </c>
      <c r="J275" s="399"/>
      <c r="K275" s="399"/>
      <c r="L275" s="399">
        <v>1640.23</v>
      </c>
      <c r="M275" s="399">
        <f t="shared" si="76"/>
        <v>0</v>
      </c>
      <c r="N275" s="399"/>
      <c r="O275" s="399"/>
      <c r="P275" s="399"/>
      <c r="Q275" s="416"/>
    </row>
    <row r="276" spans="1:17" s="7" customFormat="1" ht="11.25" customHeight="1">
      <c r="A276" s="502" t="s">
        <v>661</v>
      </c>
      <c r="B276" s="494" t="s">
        <v>684</v>
      </c>
      <c r="C276" s="354" t="s">
        <v>498</v>
      </c>
      <c r="D276" s="394">
        <v>2254</v>
      </c>
      <c r="E276" s="399">
        <f t="shared" si="71"/>
        <v>1367.53</v>
      </c>
      <c r="F276" s="399">
        <f t="shared" si="72"/>
        <v>0</v>
      </c>
      <c r="G276" s="399">
        <f t="shared" si="73"/>
        <v>1367.53</v>
      </c>
      <c r="H276" s="399">
        <f t="shared" si="74"/>
        <v>1367.53</v>
      </c>
      <c r="I276" s="399">
        <f t="shared" si="75"/>
        <v>0</v>
      </c>
      <c r="J276" s="399"/>
      <c r="K276" s="399"/>
      <c r="L276" s="399"/>
      <c r="M276" s="399">
        <f t="shared" si="76"/>
        <v>1367.53</v>
      </c>
      <c r="N276" s="399"/>
      <c r="O276" s="399"/>
      <c r="P276" s="399"/>
      <c r="Q276" s="416">
        <v>1367.53</v>
      </c>
    </row>
    <row r="277" spans="1:17" s="7" customFormat="1" ht="11.25" customHeight="1">
      <c r="A277" s="497"/>
      <c r="B277" s="494" t="s">
        <v>684</v>
      </c>
      <c r="C277" s="354" t="s">
        <v>615</v>
      </c>
      <c r="D277" s="394">
        <v>366</v>
      </c>
      <c r="E277" s="399">
        <f t="shared" si="71"/>
        <v>241.31</v>
      </c>
      <c r="F277" s="399">
        <f t="shared" si="72"/>
        <v>241.31</v>
      </c>
      <c r="G277" s="399">
        <f t="shared" si="73"/>
        <v>0</v>
      </c>
      <c r="H277" s="399">
        <f t="shared" si="74"/>
        <v>241.31</v>
      </c>
      <c r="I277" s="399">
        <f t="shared" si="75"/>
        <v>241.31</v>
      </c>
      <c r="J277" s="399"/>
      <c r="K277" s="399"/>
      <c r="L277" s="399">
        <v>241.31</v>
      </c>
      <c r="M277" s="399">
        <f t="shared" si="76"/>
        <v>0</v>
      </c>
      <c r="N277" s="399"/>
      <c r="O277" s="399"/>
      <c r="P277" s="399"/>
      <c r="Q277" s="416"/>
    </row>
    <row r="278" spans="1:17" s="7" customFormat="1" ht="11.25" customHeight="1">
      <c r="A278" s="497"/>
      <c r="B278" s="494" t="s">
        <v>500</v>
      </c>
      <c r="C278" s="354" t="s">
        <v>499</v>
      </c>
      <c r="D278" s="394">
        <v>92587</v>
      </c>
      <c r="E278" s="399">
        <f t="shared" si="71"/>
        <v>57603.91</v>
      </c>
      <c r="F278" s="399">
        <f t="shared" si="72"/>
        <v>0</v>
      </c>
      <c r="G278" s="399">
        <f t="shared" si="73"/>
        <v>57603.91</v>
      </c>
      <c r="H278" s="399">
        <f t="shared" si="74"/>
        <v>57603.91</v>
      </c>
      <c r="I278" s="399">
        <f t="shared" si="75"/>
        <v>0</v>
      </c>
      <c r="J278" s="399"/>
      <c r="K278" s="399"/>
      <c r="L278" s="399"/>
      <c r="M278" s="399">
        <f t="shared" si="76"/>
        <v>57603.91</v>
      </c>
      <c r="N278" s="399"/>
      <c r="O278" s="399"/>
      <c r="P278" s="399"/>
      <c r="Q278" s="416">
        <v>57603.91</v>
      </c>
    </row>
    <row r="279" spans="1:17" s="7" customFormat="1" ht="11.25" customHeight="1">
      <c r="A279" s="497"/>
      <c r="B279" s="494" t="s">
        <v>500</v>
      </c>
      <c r="C279" s="354" t="s">
        <v>616</v>
      </c>
      <c r="D279" s="394">
        <v>16340</v>
      </c>
      <c r="E279" s="399">
        <f t="shared" si="71"/>
        <v>10165.39</v>
      </c>
      <c r="F279" s="399">
        <f t="shared" si="72"/>
        <v>10165.39</v>
      </c>
      <c r="G279" s="399">
        <f t="shared" si="73"/>
        <v>0</v>
      </c>
      <c r="H279" s="399">
        <f t="shared" si="74"/>
        <v>10165.39</v>
      </c>
      <c r="I279" s="399">
        <f t="shared" si="75"/>
        <v>10165.39</v>
      </c>
      <c r="J279" s="399"/>
      <c r="K279" s="399"/>
      <c r="L279" s="399">
        <v>10165.39</v>
      </c>
      <c r="M279" s="399">
        <f t="shared" si="76"/>
        <v>0</v>
      </c>
      <c r="N279" s="399"/>
      <c r="O279" s="399"/>
      <c r="P279" s="399"/>
      <c r="Q279" s="416"/>
    </row>
    <row r="280" spans="1:17" s="7" customFormat="1" ht="11.25" customHeight="1">
      <c r="A280" s="497"/>
      <c r="B280" s="494" t="s">
        <v>686</v>
      </c>
      <c r="C280" s="354" t="s">
        <v>474</v>
      </c>
      <c r="D280" s="394">
        <v>935</v>
      </c>
      <c r="E280" s="399">
        <f t="shared" si="71"/>
        <v>0</v>
      </c>
      <c r="F280" s="399">
        <f t="shared" si="72"/>
        <v>0</v>
      </c>
      <c r="G280" s="399">
        <f t="shared" si="73"/>
        <v>0</v>
      </c>
      <c r="H280" s="399">
        <f t="shared" si="74"/>
        <v>0</v>
      </c>
      <c r="I280" s="399">
        <f t="shared" si="75"/>
        <v>0</v>
      </c>
      <c r="J280" s="399"/>
      <c r="K280" s="399"/>
      <c r="L280" s="399"/>
      <c r="M280" s="399">
        <f t="shared" si="76"/>
        <v>0</v>
      </c>
      <c r="N280" s="399"/>
      <c r="O280" s="399"/>
      <c r="P280" s="399"/>
      <c r="Q280" s="416">
        <v>0</v>
      </c>
    </row>
    <row r="281" spans="1:17" s="7" customFormat="1" ht="11.25" customHeight="1">
      <c r="A281" s="497"/>
      <c r="B281" s="494" t="s">
        <v>686</v>
      </c>
      <c r="C281" s="354" t="s">
        <v>475</v>
      </c>
      <c r="D281" s="394">
        <v>165</v>
      </c>
      <c r="E281" s="399">
        <f t="shared" si="71"/>
        <v>0</v>
      </c>
      <c r="F281" s="399">
        <f t="shared" si="72"/>
        <v>0</v>
      </c>
      <c r="G281" s="399">
        <f t="shared" si="73"/>
        <v>0</v>
      </c>
      <c r="H281" s="399">
        <f t="shared" si="74"/>
        <v>0</v>
      </c>
      <c r="I281" s="399">
        <f t="shared" si="75"/>
        <v>0</v>
      </c>
      <c r="J281" s="399"/>
      <c r="K281" s="399"/>
      <c r="L281" s="399">
        <v>0</v>
      </c>
      <c r="M281" s="399">
        <f t="shared" si="76"/>
        <v>0</v>
      </c>
      <c r="N281" s="399"/>
      <c r="O281" s="399"/>
      <c r="P281" s="399"/>
      <c r="Q281" s="416"/>
    </row>
    <row r="282" spans="1:17" s="7" customFormat="1" ht="11.25" customHeight="1">
      <c r="A282" s="497"/>
      <c r="B282" s="494" t="s">
        <v>856</v>
      </c>
      <c r="C282" s="354" t="s">
        <v>820</v>
      </c>
      <c r="D282" s="394">
        <v>1011</v>
      </c>
      <c r="E282" s="399">
        <f t="shared" si="71"/>
        <v>1011.5</v>
      </c>
      <c r="F282" s="399">
        <f t="shared" si="72"/>
        <v>0</v>
      </c>
      <c r="G282" s="399">
        <f t="shared" si="73"/>
        <v>1011.5</v>
      </c>
      <c r="H282" s="399">
        <f t="shared" si="74"/>
        <v>1011.5</v>
      </c>
      <c r="I282" s="399">
        <f t="shared" si="75"/>
        <v>0</v>
      </c>
      <c r="J282" s="399"/>
      <c r="K282" s="399"/>
      <c r="L282" s="399"/>
      <c r="M282" s="399">
        <f t="shared" si="76"/>
        <v>1011.5</v>
      </c>
      <c r="N282" s="399"/>
      <c r="O282" s="399"/>
      <c r="P282" s="399"/>
      <c r="Q282" s="416">
        <v>1011.5</v>
      </c>
    </row>
    <row r="283" spans="1:17" s="7" customFormat="1" ht="11.25" customHeight="1">
      <c r="A283" s="497"/>
      <c r="B283" s="494" t="s">
        <v>856</v>
      </c>
      <c r="C283" s="354" t="s">
        <v>655</v>
      </c>
      <c r="D283" s="394">
        <v>179</v>
      </c>
      <c r="E283" s="399">
        <f t="shared" si="71"/>
        <v>178.5</v>
      </c>
      <c r="F283" s="399">
        <f t="shared" si="72"/>
        <v>178.5</v>
      </c>
      <c r="G283" s="399">
        <f t="shared" si="73"/>
        <v>0</v>
      </c>
      <c r="H283" s="399">
        <f t="shared" si="74"/>
        <v>178.5</v>
      </c>
      <c r="I283" s="399">
        <f t="shared" si="75"/>
        <v>178.5</v>
      </c>
      <c r="J283" s="399"/>
      <c r="K283" s="399"/>
      <c r="L283" s="399">
        <v>178.5</v>
      </c>
      <c r="M283" s="399">
        <f t="shared" si="76"/>
        <v>0</v>
      </c>
      <c r="N283" s="399"/>
      <c r="O283" s="399"/>
      <c r="P283" s="399"/>
      <c r="Q283" s="416"/>
    </row>
    <row r="284" spans="1:17" s="7" customFormat="1" ht="11.25" customHeight="1">
      <c r="A284" s="497"/>
      <c r="B284" s="494" t="s">
        <v>869</v>
      </c>
      <c r="C284" s="354" t="s">
        <v>476</v>
      </c>
      <c r="D284" s="394">
        <v>95936</v>
      </c>
      <c r="E284" s="399">
        <f t="shared" si="71"/>
        <v>80969.57</v>
      </c>
      <c r="F284" s="399">
        <f t="shared" si="72"/>
        <v>0</v>
      </c>
      <c r="G284" s="399">
        <f t="shared" si="73"/>
        <v>80969.57</v>
      </c>
      <c r="H284" s="399">
        <f t="shared" si="74"/>
        <v>80969.57</v>
      </c>
      <c r="I284" s="399">
        <f t="shared" si="75"/>
        <v>0</v>
      </c>
      <c r="J284" s="399"/>
      <c r="K284" s="399"/>
      <c r="L284" s="399"/>
      <c r="M284" s="399">
        <f t="shared" si="76"/>
        <v>80969.57</v>
      </c>
      <c r="N284" s="399"/>
      <c r="O284" s="399"/>
      <c r="P284" s="399"/>
      <c r="Q284" s="416">
        <v>80969.57</v>
      </c>
    </row>
    <row r="285" spans="1:17" s="7" customFormat="1" ht="11.25" customHeight="1">
      <c r="A285" s="497"/>
      <c r="B285" s="494" t="s">
        <v>869</v>
      </c>
      <c r="C285" s="354" t="s">
        <v>617</v>
      </c>
      <c r="D285" s="394">
        <v>16929</v>
      </c>
      <c r="E285" s="399">
        <f t="shared" si="71"/>
        <v>14288.73</v>
      </c>
      <c r="F285" s="399">
        <f t="shared" si="72"/>
        <v>14288.73</v>
      </c>
      <c r="G285" s="399">
        <f t="shared" si="73"/>
        <v>0</v>
      </c>
      <c r="H285" s="399">
        <f t="shared" si="74"/>
        <v>14288.73</v>
      </c>
      <c r="I285" s="399">
        <f t="shared" si="75"/>
        <v>14288.73</v>
      </c>
      <c r="J285" s="399"/>
      <c r="K285" s="399"/>
      <c r="L285" s="399">
        <v>14288.73</v>
      </c>
      <c r="M285" s="399">
        <f t="shared" si="76"/>
        <v>0</v>
      </c>
      <c r="N285" s="399"/>
      <c r="O285" s="399"/>
      <c r="P285" s="399"/>
      <c r="Q285" s="416"/>
    </row>
    <row r="286" spans="1:17" s="7" customFormat="1" ht="11.25" customHeight="1">
      <c r="A286" s="497"/>
      <c r="B286" s="494" t="s">
        <v>369</v>
      </c>
      <c r="C286" s="354" t="s">
        <v>809</v>
      </c>
      <c r="D286" s="394">
        <v>3060</v>
      </c>
      <c r="E286" s="399">
        <f t="shared" si="71"/>
        <v>1530</v>
      </c>
      <c r="F286" s="399">
        <f t="shared" si="72"/>
        <v>0</v>
      </c>
      <c r="G286" s="399">
        <f t="shared" si="73"/>
        <v>1530</v>
      </c>
      <c r="H286" s="399">
        <f t="shared" si="74"/>
        <v>1530</v>
      </c>
      <c r="I286" s="399">
        <f t="shared" si="75"/>
        <v>0</v>
      </c>
      <c r="J286" s="399"/>
      <c r="K286" s="399"/>
      <c r="L286" s="399"/>
      <c r="M286" s="399">
        <f t="shared" si="76"/>
        <v>1530</v>
      </c>
      <c r="N286" s="399"/>
      <c r="O286" s="399"/>
      <c r="P286" s="399"/>
      <c r="Q286" s="416">
        <v>1530</v>
      </c>
    </row>
    <row r="287" spans="1:17" s="7" customFormat="1" ht="11.25" customHeight="1">
      <c r="A287" s="497"/>
      <c r="B287" s="494" t="s">
        <v>369</v>
      </c>
      <c r="C287" s="354" t="s">
        <v>810</v>
      </c>
      <c r="D287" s="394">
        <v>540</v>
      </c>
      <c r="E287" s="399">
        <f t="shared" si="71"/>
        <v>270</v>
      </c>
      <c r="F287" s="399">
        <f t="shared" si="72"/>
        <v>270</v>
      </c>
      <c r="G287" s="399">
        <f t="shared" si="73"/>
        <v>0</v>
      </c>
      <c r="H287" s="399">
        <f t="shared" si="74"/>
        <v>270</v>
      </c>
      <c r="I287" s="399">
        <f t="shared" si="75"/>
        <v>270</v>
      </c>
      <c r="J287" s="399"/>
      <c r="K287" s="399"/>
      <c r="L287" s="399">
        <v>270</v>
      </c>
      <c r="M287" s="399">
        <f t="shared" si="76"/>
        <v>0</v>
      </c>
      <c r="N287" s="399"/>
      <c r="O287" s="399"/>
      <c r="P287" s="399"/>
      <c r="Q287" s="416"/>
    </row>
    <row r="288" spans="1:17" s="7" customFormat="1" ht="11.25" customHeight="1">
      <c r="A288" s="497"/>
      <c r="B288" s="494" t="s">
        <v>1007</v>
      </c>
      <c r="C288" s="354" t="s">
        <v>445</v>
      </c>
      <c r="D288" s="394">
        <v>265</v>
      </c>
      <c r="E288" s="399">
        <f t="shared" si="71"/>
        <v>0</v>
      </c>
      <c r="F288" s="399">
        <f t="shared" si="72"/>
        <v>0</v>
      </c>
      <c r="G288" s="399">
        <f t="shared" si="73"/>
        <v>0</v>
      </c>
      <c r="H288" s="399">
        <f t="shared" si="74"/>
        <v>0</v>
      </c>
      <c r="I288" s="399">
        <f t="shared" si="75"/>
        <v>0</v>
      </c>
      <c r="J288" s="399"/>
      <c r="K288" s="399"/>
      <c r="L288" s="399"/>
      <c r="M288" s="399">
        <f t="shared" si="76"/>
        <v>0</v>
      </c>
      <c r="N288" s="399"/>
      <c r="O288" s="399"/>
      <c r="P288" s="399"/>
      <c r="Q288" s="416">
        <v>0</v>
      </c>
    </row>
    <row r="289" spans="1:17" s="7" customFormat="1" ht="11.25" customHeight="1">
      <c r="A289" s="497"/>
      <c r="B289" s="494" t="s">
        <v>1007</v>
      </c>
      <c r="C289" s="354" t="s">
        <v>618</v>
      </c>
      <c r="D289" s="394">
        <v>47</v>
      </c>
      <c r="E289" s="399">
        <f t="shared" si="71"/>
        <v>0</v>
      </c>
      <c r="F289" s="399">
        <f t="shared" si="72"/>
        <v>0</v>
      </c>
      <c r="G289" s="399">
        <f t="shared" si="73"/>
        <v>0</v>
      </c>
      <c r="H289" s="399">
        <f t="shared" si="74"/>
        <v>0</v>
      </c>
      <c r="I289" s="399">
        <f t="shared" si="75"/>
        <v>0</v>
      </c>
      <c r="J289" s="399"/>
      <c r="K289" s="399"/>
      <c r="L289" s="399">
        <v>0</v>
      </c>
      <c r="M289" s="399">
        <f t="shared" si="76"/>
        <v>0</v>
      </c>
      <c r="N289" s="399"/>
      <c r="O289" s="399"/>
      <c r="P289" s="399"/>
      <c r="Q289" s="416"/>
    </row>
    <row r="290" spans="1:17" s="7" customFormat="1" ht="11.25" customHeight="1">
      <c r="A290" s="497"/>
      <c r="B290" s="494" t="s">
        <v>1008</v>
      </c>
      <c r="C290" s="354" t="s">
        <v>502</v>
      </c>
      <c r="D290" s="394">
        <v>1360</v>
      </c>
      <c r="E290" s="399">
        <f t="shared" si="71"/>
        <v>0</v>
      </c>
      <c r="F290" s="399">
        <f t="shared" si="72"/>
        <v>0</v>
      </c>
      <c r="G290" s="399">
        <f t="shared" si="73"/>
        <v>0</v>
      </c>
      <c r="H290" s="399">
        <f t="shared" si="74"/>
        <v>0</v>
      </c>
      <c r="I290" s="399">
        <f t="shared" si="75"/>
        <v>0</v>
      </c>
      <c r="J290" s="399"/>
      <c r="K290" s="399"/>
      <c r="L290" s="399"/>
      <c r="M290" s="399">
        <f t="shared" si="76"/>
        <v>0</v>
      </c>
      <c r="N290" s="399"/>
      <c r="O290" s="399"/>
      <c r="P290" s="399"/>
      <c r="Q290" s="416">
        <v>0</v>
      </c>
    </row>
    <row r="291" spans="1:17" s="7" customFormat="1" ht="11.25" customHeight="1">
      <c r="A291" s="501"/>
      <c r="B291" s="354" t="s">
        <v>1008</v>
      </c>
      <c r="C291" s="354" t="s">
        <v>401</v>
      </c>
      <c r="D291" s="394">
        <v>240</v>
      </c>
      <c r="E291" s="399">
        <f t="shared" si="71"/>
        <v>0</v>
      </c>
      <c r="F291" s="399">
        <f t="shared" si="72"/>
        <v>0</v>
      </c>
      <c r="G291" s="399">
        <f t="shared" si="73"/>
        <v>0</v>
      </c>
      <c r="H291" s="399">
        <f t="shared" si="74"/>
        <v>0</v>
      </c>
      <c r="I291" s="399">
        <f t="shared" si="75"/>
        <v>0</v>
      </c>
      <c r="J291" s="399"/>
      <c r="K291" s="399"/>
      <c r="L291" s="399">
        <v>0</v>
      </c>
      <c r="M291" s="399">
        <f t="shared" si="76"/>
        <v>0</v>
      </c>
      <c r="N291" s="399"/>
      <c r="O291" s="399"/>
      <c r="P291" s="399"/>
      <c r="Q291" s="416"/>
    </row>
    <row r="292" spans="1:17" s="7" customFormat="1" ht="11.25" customHeight="1">
      <c r="A292" s="500"/>
      <c r="B292" s="869" t="s">
        <v>833</v>
      </c>
      <c r="C292" s="869"/>
      <c r="D292" s="869"/>
      <c r="E292" s="869"/>
      <c r="F292" s="869"/>
      <c r="G292" s="869"/>
      <c r="H292" s="869"/>
      <c r="I292" s="869"/>
      <c r="J292" s="869"/>
      <c r="K292" s="869"/>
      <c r="L292" s="869"/>
      <c r="M292" s="869"/>
      <c r="N292" s="869"/>
      <c r="O292" s="869"/>
      <c r="P292" s="869"/>
      <c r="Q292" s="870"/>
    </row>
    <row r="293" spans="1:17" s="7" customFormat="1" ht="11.25" customHeight="1">
      <c r="A293" s="497"/>
      <c r="B293" s="863" t="s">
        <v>836</v>
      </c>
      <c r="C293" s="864"/>
      <c r="D293" s="864"/>
      <c r="E293" s="864"/>
      <c r="F293" s="864"/>
      <c r="G293" s="864"/>
      <c r="H293" s="864"/>
      <c r="I293" s="864"/>
      <c r="J293" s="864"/>
      <c r="K293" s="864"/>
      <c r="L293" s="864"/>
      <c r="M293" s="864"/>
      <c r="N293" s="864"/>
      <c r="O293" s="864"/>
      <c r="P293" s="864"/>
      <c r="Q293" s="865"/>
    </row>
    <row r="294" spans="1:17" s="7" customFormat="1" ht="11.25" customHeight="1">
      <c r="A294" s="497"/>
      <c r="B294" s="866" t="s">
        <v>635</v>
      </c>
      <c r="C294" s="867"/>
      <c r="D294" s="867"/>
      <c r="E294" s="867"/>
      <c r="F294" s="867"/>
      <c r="G294" s="867"/>
      <c r="H294" s="867"/>
      <c r="I294" s="867"/>
      <c r="J294" s="867"/>
      <c r="K294" s="867"/>
      <c r="L294" s="867"/>
      <c r="M294" s="867"/>
      <c r="N294" s="867"/>
      <c r="O294" s="867"/>
      <c r="P294" s="867"/>
      <c r="Q294" s="868"/>
    </row>
    <row r="295" spans="1:17" s="7" customFormat="1" ht="11.25" customHeight="1">
      <c r="A295" s="497"/>
      <c r="B295" s="866" t="s">
        <v>828</v>
      </c>
      <c r="C295" s="867"/>
      <c r="D295" s="867"/>
      <c r="E295" s="867"/>
      <c r="F295" s="867"/>
      <c r="G295" s="867"/>
      <c r="H295" s="867"/>
      <c r="I295" s="867"/>
      <c r="J295" s="867"/>
      <c r="K295" s="867"/>
      <c r="L295" s="867"/>
      <c r="M295" s="867"/>
      <c r="N295" s="867"/>
      <c r="O295" s="867"/>
      <c r="P295" s="867"/>
      <c r="Q295" s="868"/>
    </row>
    <row r="296" spans="1:17" s="7" customFormat="1" ht="11.25" customHeight="1">
      <c r="A296" s="497"/>
      <c r="B296" s="446" t="s">
        <v>791</v>
      </c>
      <c r="C296" s="446" t="s">
        <v>467</v>
      </c>
      <c r="D296" s="499">
        <f aca="true" t="shared" si="77" ref="D296:Q296">SUM(D297:D310)</f>
        <v>50000</v>
      </c>
      <c r="E296" s="452">
        <f t="shared" si="77"/>
        <v>49999.99999999999</v>
      </c>
      <c r="F296" s="452">
        <f t="shared" si="77"/>
        <v>7499.990000000001</v>
      </c>
      <c r="G296" s="452">
        <f t="shared" si="77"/>
        <v>42500.009999999995</v>
      </c>
      <c r="H296" s="452">
        <f t="shared" si="77"/>
        <v>49999.99999999999</v>
      </c>
      <c r="I296" s="452">
        <f t="shared" si="77"/>
        <v>7499.990000000001</v>
      </c>
      <c r="J296" s="452">
        <f t="shared" si="77"/>
        <v>0</v>
      </c>
      <c r="K296" s="452">
        <f t="shared" si="77"/>
        <v>0</v>
      </c>
      <c r="L296" s="452">
        <f t="shared" si="77"/>
        <v>7499.990000000001</v>
      </c>
      <c r="M296" s="452">
        <f t="shared" si="77"/>
        <v>42500.009999999995</v>
      </c>
      <c r="N296" s="452">
        <f t="shared" si="77"/>
        <v>0</v>
      </c>
      <c r="O296" s="452">
        <f t="shared" si="77"/>
        <v>0</v>
      </c>
      <c r="P296" s="452">
        <f t="shared" si="77"/>
        <v>0</v>
      </c>
      <c r="Q296" s="455">
        <f t="shared" si="77"/>
        <v>42500.009999999995</v>
      </c>
    </row>
    <row r="297" spans="1:17" s="7" customFormat="1" ht="11.25" customHeight="1">
      <c r="A297" s="497"/>
      <c r="B297" s="494" t="s">
        <v>849</v>
      </c>
      <c r="C297" s="354" t="s">
        <v>793</v>
      </c>
      <c r="D297" s="394">
        <v>2207</v>
      </c>
      <c r="E297" s="399">
        <f aca="true" t="shared" si="78" ref="E297:E310">F297+G297</f>
        <v>2206.56</v>
      </c>
      <c r="F297" s="399">
        <f aca="true" t="shared" si="79" ref="F297:F310">I297</f>
        <v>0</v>
      </c>
      <c r="G297" s="399">
        <f aca="true" t="shared" si="80" ref="G297:G310">M297</f>
        <v>2206.56</v>
      </c>
      <c r="H297" s="399">
        <f aca="true" t="shared" si="81" ref="H297:H310">I297+M297</f>
        <v>2206.56</v>
      </c>
      <c r="I297" s="399">
        <f aca="true" t="shared" si="82" ref="I297:I310">L297</f>
        <v>0</v>
      </c>
      <c r="J297" s="399"/>
      <c r="K297" s="399"/>
      <c r="L297" s="399"/>
      <c r="M297" s="399">
        <f aca="true" t="shared" si="83" ref="M297:M310">Q297</f>
        <v>2206.56</v>
      </c>
      <c r="N297" s="399"/>
      <c r="O297" s="399"/>
      <c r="P297" s="399"/>
      <c r="Q297" s="416">
        <v>2206.56</v>
      </c>
    </row>
    <row r="298" spans="1:17" s="7" customFormat="1" ht="11.25" customHeight="1">
      <c r="A298" s="497"/>
      <c r="B298" s="494" t="s">
        <v>849</v>
      </c>
      <c r="C298" s="354" t="s">
        <v>614</v>
      </c>
      <c r="D298" s="394">
        <v>389</v>
      </c>
      <c r="E298" s="399">
        <f t="shared" si="78"/>
        <v>389.4</v>
      </c>
      <c r="F298" s="399">
        <f t="shared" si="79"/>
        <v>389.4</v>
      </c>
      <c r="G298" s="399">
        <f t="shared" si="80"/>
        <v>0</v>
      </c>
      <c r="H298" s="399">
        <f t="shared" si="81"/>
        <v>389.4</v>
      </c>
      <c r="I298" s="399">
        <f t="shared" si="82"/>
        <v>389.4</v>
      </c>
      <c r="J298" s="399"/>
      <c r="K298" s="399"/>
      <c r="L298" s="399">
        <v>389.4</v>
      </c>
      <c r="M298" s="399">
        <f t="shared" si="83"/>
        <v>0</v>
      </c>
      <c r="N298" s="399"/>
      <c r="O298" s="399"/>
      <c r="P298" s="399"/>
      <c r="Q298" s="416"/>
    </row>
    <row r="299" spans="1:17" s="7" customFormat="1" ht="11.25" customHeight="1">
      <c r="A299" s="497"/>
      <c r="B299" s="494" t="s">
        <v>684</v>
      </c>
      <c r="C299" s="354" t="s">
        <v>794</v>
      </c>
      <c r="D299" s="394">
        <v>358</v>
      </c>
      <c r="E299" s="399">
        <f t="shared" si="78"/>
        <v>358</v>
      </c>
      <c r="F299" s="399">
        <f t="shared" si="79"/>
        <v>0</v>
      </c>
      <c r="G299" s="399">
        <f t="shared" si="80"/>
        <v>358</v>
      </c>
      <c r="H299" s="399">
        <f t="shared" si="81"/>
        <v>358</v>
      </c>
      <c r="I299" s="399">
        <f t="shared" si="82"/>
        <v>0</v>
      </c>
      <c r="J299" s="399"/>
      <c r="K299" s="399"/>
      <c r="L299" s="399"/>
      <c r="M299" s="399">
        <f t="shared" si="83"/>
        <v>358</v>
      </c>
      <c r="N299" s="399"/>
      <c r="O299" s="399"/>
      <c r="P299" s="399"/>
      <c r="Q299" s="416">
        <v>358</v>
      </c>
    </row>
    <row r="300" spans="1:17" s="7" customFormat="1" ht="11.25" customHeight="1">
      <c r="A300" s="502" t="s">
        <v>827</v>
      </c>
      <c r="B300" s="494" t="s">
        <v>684</v>
      </c>
      <c r="C300" s="354" t="s">
        <v>615</v>
      </c>
      <c r="D300" s="394">
        <v>63</v>
      </c>
      <c r="E300" s="399">
        <f t="shared" si="78"/>
        <v>63.2</v>
      </c>
      <c r="F300" s="399">
        <f t="shared" si="79"/>
        <v>63.2</v>
      </c>
      <c r="G300" s="399">
        <f t="shared" si="80"/>
        <v>0</v>
      </c>
      <c r="H300" s="399">
        <f t="shared" si="81"/>
        <v>63.2</v>
      </c>
      <c r="I300" s="399">
        <f t="shared" si="82"/>
        <v>63.2</v>
      </c>
      <c r="J300" s="399"/>
      <c r="K300" s="399"/>
      <c r="L300" s="399">
        <v>63.2</v>
      </c>
      <c r="M300" s="399">
        <f t="shared" si="83"/>
        <v>0</v>
      </c>
      <c r="N300" s="399"/>
      <c r="O300" s="399"/>
      <c r="P300" s="399"/>
      <c r="Q300" s="416"/>
    </row>
    <row r="301" spans="1:17" s="7" customFormat="1" ht="11.25" customHeight="1">
      <c r="A301" s="497"/>
      <c r="B301" s="494" t="s">
        <v>500</v>
      </c>
      <c r="C301" s="354" t="s">
        <v>795</v>
      </c>
      <c r="D301" s="394">
        <v>19476</v>
      </c>
      <c r="E301" s="399">
        <f t="shared" si="78"/>
        <v>19475.2</v>
      </c>
      <c r="F301" s="399">
        <f t="shared" si="79"/>
        <v>0</v>
      </c>
      <c r="G301" s="399">
        <f t="shared" si="80"/>
        <v>19475.2</v>
      </c>
      <c r="H301" s="399">
        <f t="shared" si="81"/>
        <v>19475.2</v>
      </c>
      <c r="I301" s="399">
        <f t="shared" si="82"/>
        <v>0</v>
      </c>
      <c r="J301" s="399"/>
      <c r="K301" s="399"/>
      <c r="L301" s="399"/>
      <c r="M301" s="399">
        <f t="shared" si="83"/>
        <v>19475.2</v>
      </c>
      <c r="N301" s="399"/>
      <c r="O301" s="399"/>
      <c r="P301" s="399"/>
      <c r="Q301" s="416">
        <v>19475.2</v>
      </c>
    </row>
    <row r="302" spans="1:17" s="7" customFormat="1" ht="11.25" customHeight="1">
      <c r="A302" s="497"/>
      <c r="B302" s="494" t="s">
        <v>500</v>
      </c>
      <c r="C302" s="354" t="s">
        <v>616</v>
      </c>
      <c r="D302" s="394">
        <v>3437</v>
      </c>
      <c r="E302" s="399">
        <f t="shared" si="78"/>
        <v>3436.8</v>
      </c>
      <c r="F302" s="399">
        <f t="shared" si="79"/>
        <v>3436.8</v>
      </c>
      <c r="G302" s="399">
        <f t="shared" si="80"/>
        <v>0</v>
      </c>
      <c r="H302" s="399">
        <f t="shared" si="81"/>
        <v>3436.8</v>
      </c>
      <c r="I302" s="399">
        <f t="shared" si="82"/>
        <v>3436.8</v>
      </c>
      <c r="J302" s="399"/>
      <c r="K302" s="399"/>
      <c r="L302" s="399">
        <v>3436.8</v>
      </c>
      <c r="M302" s="399">
        <f t="shared" si="83"/>
        <v>0</v>
      </c>
      <c r="N302" s="399"/>
      <c r="O302" s="399"/>
      <c r="P302" s="399"/>
      <c r="Q302" s="416"/>
    </row>
    <row r="303" spans="1:17" s="7" customFormat="1" ht="11.25" customHeight="1">
      <c r="A303" s="497"/>
      <c r="B303" s="494" t="s">
        <v>686</v>
      </c>
      <c r="C303" s="354" t="s">
        <v>399</v>
      </c>
      <c r="D303" s="394">
        <v>507</v>
      </c>
      <c r="E303" s="399">
        <f t="shared" si="78"/>
        <v>506.16</v>
      </c>
      <c r="F303" s="399">
        <f t="shared" si="79"/>
        <v>0</v>
      </c>
      <c r="G303" s="399">
        <f t="shared" si="80"/>
        <v>506.16</v>
      </c>
      <c r="H303" s="399">
        <f t="shared" si="81"/>
        <v>506.16</v>
      </c>
      <c r="I303" s="399">
        <f t="shared" si="82"/>
        <v>0</v>
      </c>
      <c r="J303" s="399"/>
      <c r="K303" s="399"/>
      <c r="L303" s="399"/>
      <c r="M303" s="399">
        <f t="shared" si="83"/>
        <v>506.16</v>
      </c>
      <c r="N303" s="399"/>
      <c r="O303" s="399"/>
      <c r="P303" s="399"/>
      <c r="Q303" s="416">
        <v>506.16</v>
      </c>
    </row>
    <row r="304" spans="1:17" s="7" customFormat="1" ht="11.25" customHeight="1">
      <c r="A304" s="497"/>
      <c r="B304" s="494" t="s">
        <v>686</v>
      </c>
      <c r="C304" s="354" t="s">
        <v>475</v>
      </c>
      <c r="D304" s="394">
        <v>90</v>
      </c>
      <c r="E304" s="399">
        <f t="shared" si="78"/>
        <v>89.32</v>
      </c>
      <c r="F304" s="399">
        <f t="shared" si="79"/>
        <v>89.32</v>
      </c>
      <c r="G304" s="399">
        <f t="shared" si="80"/>
        <v>0</v>
      </c>
      <c r="H304" s="399">
        <f t="shared" si="81"/>
        <v>89.32</v>
      </c>
      <c r="I304" s="399">
        <f t="shared" si="82"/>
        <v>89.32</v>
      </c>
      <c r="J304" s="399"/>
      <c r="K304" s="399"/>
      <c r="L304" s="399">
        <v>89.32</v>
      </c>
      <c r="M304" s="399">
        <f t="shared" si="83"/>
        <v>0</v>
      </c>
      <c r="N304" s="399"/>
      <c r="O304" s="399"/>
      <c r="P304" s="399"/>
      <c r="Q304" s="416"/>
    </row>
    <row r="305" spans="1:17" s="7" customFormat="1" ht="11.25" customHeight="1">
      <c r="A305" s="497"/>
      <c r="B305" s="494" t="s">
        <v>869</v>
      </c>
      <c r="C305" s="354" t="s">
        <v>400</v>
      </c>
      <c r="D305" s="394">
        <v>16392</v>
      </c>
      <c r="E305" s="399">
        <f t="shared" si="78"/>
        <v>16393.89</v>
      </c>
      <c r="F305" s="399">
        <f t="shared" si="79"/>
        <v>0</v>
      </c>
      <c r="G305" s="399">
        <f t="shared" si="80"/>
        <v>16393.89</v>
      </c>
      <c r="H305" s="399">
        <f t="shared" si="81"/>
        <v>16393.89</v>
      </c>
      <c r="I305" s="399">
        <f t="shared" si="82"/>
        <v>0</v>
      </c>
      <c r="J305" s="399"/>
      <c r="K305" s="399"/>
      <c r="L305" s="399"/>
      <c r="M305" s="399">
        <f t="shared" si="83"/>
        <v>16393.89</v>
      </c>
      <c r="N305" s="399"/>
      <c r="O305" s="399"/>
      <c r="P305" s="399"/>
      <c r="Q305" s="416">
        <v>16393.89</v>
      </c>
    </row>
    <row r="306" spans="1:17" s="7" customFormat="1" ht="11.25" customHeight="1">
      <c r="A306" s="497"/>
      <c r="B306" s="494" t="s">
        <v>869</v>
      </c>
      <c r="C306" s="354" t="s">
        <v>617</v>
      </c>
      <c r="D306" s="394">
        <v>2892</v>
      </c>
      <c r="E306" s="399">
        <f t="shared" si="78"/>
        <v>2892.99</v>
      </c>
      <c r="F306" s="399">
        <f t="shared" si="79"/>
        <v>2892.99</v>
      </c>
      <c r="G306" s="399">
        <f t="shared" si="80"/>
        <v>0</v>
      </c>
      <c r="H306" s="399">
        <f t="shared" si="81"/>
        <v>2892.99</v>
      </c>
      <c r="I306" s="399">
        <f t="shared" si="82"/>
        <v>2892.99</v>
      </c>
      <c r="J306" s="399"/>
      <c r="K306" s="399"/>
      <c r="L306" s="399">
        <v>2892.99</v>
      </c>
      <c r="M306" s="399">
        <f t="shared" si="83"/>
        <v>0</v>
      </c>
      <c r="N306" s="399"/>
      <c r="O306" s="399"/>
      <c r="P306" s="399"/>
      <c r="Q306" s="416"/>
    </row>
    <row r="307" spans="1:17" s="7" customFormat="1" ht="11.25" customHeight="1">
      <c r="A307" s="497"/>
      <c r="B307" s="494" t="s">
        <v>1007</v>
      </c>
      <c r="C307" s="354" t="s">
        <v>445</v>
      </c>
      <c r="D307" s="394">
        <v>77</v>
      </c>
      <c r="E307" s="399">
        <f t="shared" si="78"/>
        <v>76.07</v>
      </c>
      <c r="F307" s="399">
        <f t="shared" si="79"/>
        <v>0</v>
      </c>
      <c r="G307" s="399">
        <f t="shared" si="80"/>
        <v>76.07</v>
      </c>
      <c r="H307" s="399">
        <f t="shared" si="81"/>
        <v>76.07</v>
      </c>
      <c r="I307" s="399">
        <f t="shared" si="82"/>
        <v>0</v>
      </c>
      <c r="J307" s="399"/>
      <c r="K307" s="399"/>
      <c r="L307" s="399"/>
      <c r="M307" s="399">
        <f t="shared" si="83"/>
        <v>76.07</v>
      </c>
      <c r="N307" s="399"/>
      <c r="O307" s="399"/>
      <c r="P307" s="399"/>
      <c r="Q307" s="416">
        <v>76.07</v>
      </c>
    </row>
    <row r="308" spans="1:17" s="7" customFormat="1" ht="11.25" customHeight="1">
      <c r="A308" s="497"/>
      <c r="B308" s="494" t="s">
        <v>1007</v>
      </c>
      <c r="C308" s="354" t="s">
        <v>618</v>
      </c>
      <c r="D308" s="394">
        <v>14</v>
      </c>
      <c r="E308" s="399">
        <f t="shared" si="78"/>
        <v>13.43</v>
      </c>
      <c r="F308" s="399">
        <f t="shared" si="79"/>
        <v>13.43</v>
      </c>
      <c r="G308" s="399">
        <f t="shared" si="80"/>
        <v>0</v>
      </c>
      <c r="H308" s="399">
        <f t="shared" si="81"/>
        <v>13.43</v>
      </c>
      <c r="I308" s="399">
        <f t="shared" si="82"/>
        <v>13.43</v>
      </c>
      <c r="J308" s="399"/>
      <c r="K308" s="399"/>
      <c r="L308" s="399">
        <v>13.43</v>
      </c>
      <c r="M308" s="399">
        <f t="shared" si="83"/>
        <v>0</v>
      </c>
      <c r="N308" s="399"/>
      <c r="O308" s="399"/>
      <c r="P308" s="399"/>
      <c r="Q308" s="416"/>
    </row>
    <row r="309" spans="1:17" s="7" customFormat="1" ht="11.25" customHeight="1">
      <c r="A309" s="497"/>
      <c r="B309" s="494" t="s">
        <v>1008</v>
      </c>
      <c r="C309" s="354" t="s">
        <v>502</v>
      </c>
      <c r="D309" s="394">
        <v>3484</v>
      </c>
      <c r="E309" s="399">
        <f t="shared" si="78"/>
        <v>3484.13</v>
      </c>
      <c r="F309" s="399">
        <f t="shared" si="79"/>
        <v>0</v>
      </c>
      <c r="G309" s="399">
        <f t="shared" si="80"/>
        <v>3484.13</v>
      </c>
      <c r="H309" s="399">
        <f t="shared" si="81"/>
        <v>3484.13</v>
      </c>
      <c r="I309" s="399">
        <f t="shared" si="82"/>
        <v>0</v>
      </c>
      <c r="J309" s="399"/>
      <c r="K309" s="399"/>
      <c r="L309" s="399"/>
      <c r="M309" s="399">
        <f t="shared" si="83"/>
        <v>3484.13</v>
      </c>
      <c r="N309" s="399"/>
      <c r="O309" s="399"/>
      <c r="P309" s="399"/>
      <c r="Q309" s="416">
        <v>3484.13</v>
      </c>
    </row>
    <row r="310" spans="1:17" s="7" customFormat="1" ht="11.25" customHeight="1">
      <c r="A310" s="501"/>
      <c r="B310" s="354" t="s">
        <v>1008</v>
      </c>
      <c r="C310" s="354" t="s">
        <v>401</v>
      </c>
      <c r="D310" s="394">
        <v>614</v>
      </c>
      <c r="E310" s="399">
        <f t="shared" si="78"/>
        <v>614.85</v>
      </c>
      <c r="F310" s="399">
        <f t="shared" si="79"/>
        <v>614.85</v>
      </c>
      <c r="G310" s="399">
        <f t="shared" si="80"/>
        <v>0</v>
      </c>
      <c r="H310" s="399">
        <f t="shared" si="81"/>
        <v>614.85</v>
      </c>
      <c r="I310" s="399">
        <f t="shared" si="82"/>
        <v>614.85</v>
      </c>
      <c r="J310" s="399"/>
      <c r="K310" s="399"/>
      <c r="L310" s="399">
        <v>614.85</v>
      </c>
      <c r="M310" s="399">
        <f t="shared" si="83"/>
        <v>0</v>
      </c>
      <c r="N310" s="399"/>
      <c r="O310" s="399"/>
      <c r="P310" s="399"/>
      <c r="Q310" s="416"/>
    </row>
    <row r="311" spans="1:17" s="7" customFormat="1" ht="11.25" customHeight="1">
      <c r="A311" s="500"/>
      <c r="B311" s="869" t="s">
        <v>833</v>
      </c>
      <c r="C311" s="869"/>
      <c r="D311" s="869"/>
      <c r="E311" s="869"/>
      <c r="F311" s="869"/>
      <c r="G311" s="869"/>
      <c r="H311" s="869"/>
      <c r="I311" s="869"/>
      <c r="J311" s="869"/>
      <c r="K311" s="869"/>
      <c r="L311" s="869"/>
      <c r="M311" s="869"/>
      <c r="N311" s="869"/>
      <c r="O311" s="869"/>
      <c r="P311" s="869"/>
      <c r="Q311" s="870"/>
    </row>
    <row r="312" spans="1:17" s="7" customFormat="1" ht="11.25" customHeight="1">
      <c r="A312" s="497"/>
      <c r="B312" s="863" t="s">
        <v>478</v>
      </c>
      <c r="C312" s="864"/>
      <c r="D312" s="864"/>
      <c r="E312" s="864"/>
      <c r="F312" s="864"/>
      <c r="G312" s="864"/>
      <c r="H312" s="864"/>
      <c r="I312" s="864"/>
      <c r="J312" s="864"/>
      <c r="K312" s="864"/>
      <c r="L312" s="864"/>
      <c r="M312" s="864"/>
      <c r="N312" s="864"/>
      <c r="O312" s="864"/>
      <c r="P312" s="864"/>
      <c r="Q312" s="865"/>
    </row>
    <row r="313" spans="1:17" s="7" customFormat="1" ht="11.25" customHeight="1">
      <c r="A313" s="497"/>
      <c r="B313" s="866" t="s">
        <v>821</v>
      </c>
      <c r="C313" s="867"/>
      <c r="D313" s="867"/>
      <c r="E313" s="867"/>
      <c r="F313" s="867"/>
      <c r="G313" s="867"/>
      <c r="H313" s="867"/>
      <c r="I313" s="867"/>
      <c r="J313" s="867"/>
      <c r="K313" s="867"/>
      <c r="L313" s="867"/>
      <c r="M313" s="867"/>
      <c r="N313" s="867"/>
      <c r="O313" s="867"/>
      <c r="P313" s="867"/>
      <c r="Q313" s="868"/>
    </row>
    <row r="314" spans="1:17" s="7" customFormat="1" ht="11.25" customHeight="1">
      <c r="A314" s="497"/>
      <c r="B314" s="866" t="s">
        <v>822</v>
      </c>
      <c r="C314" s="867"/>
      <c r="D314" s="867"/>
      <c r="E314" s="867"/>
      <c r="F314" s="867"/>
      <c r="G314" s="867"/>
      <c r="H314" s="867"/>
      <c r="I314" s="867"/>
      <c r="J314" s="867"/>
      <c r="K314" s="867"/>
      <c r="L314" s="867"/>
      <c r="M314" s="867"/>
      <c r="N314" s="867"/>
      <c r="O314" s="867"/>
      <c r="P314" s="867"/>
      <c r="Q314" s="868"/>
    </row>
    <row r="315" spans="1:17" s="7" customFormat="1" ht="11.25" customHeight="1">
      <c r="A315" s="497"/>
      <c r="B315" s="446" t="s">
        <v>791</v>
      </c>
      <c r="C315" s="446" t="s">
        <v>467</v>
      </c>
      <c r="D315" s="452">
        <f>SUM(D316:D333)</f>
        <v>122590</v>
      </c>
      <c r="E315" s="452">
        <f aca="true" t="shared" si="84" ref="E315:Q315">SUM(E316:E333)</f>
        <v>17052.79</v>
      </c>
      <c r="F315" s="452">
        <f t="shared" si="84"/>
        <v>2265.5</v>
      </c>
      <c r="G315" s="452">
        <f t="shared" si="84"/>
        <v>14787.29</v>
      </c>
      <c r="H315" s="452">
        <f t="shared" si="84"/>
        <v>17052.79</v>
      </c>
      <c r="I315" s="452">
        <f t="shared" si="84"/>
        <v>2265.5</v>
      </c>
      <c r="J315" s="452">
        <f t="shared" si="84"/>
        <v>0</v>
      </c>
      <c r="K315" s="452">
        <f t="shared" si="84"/>
        <v>0</v>
      </c>
      <c r="L315" s="452">
        <f t="shared" si="84"/>
        <v>2265.5</v>
      </c>
      <c r="M315" s="452">
        <f t="shared" si="84"/>
        <v>14787.29</v>
      </c>
      <c r="N315" s="452">
        <f t="shared" si="84"/>
        <v>0</v>
      </c>
      <c r="O315" s="452">
        <f t="shared" si="84"/>
        <v>0</v>
      </c>
      <c r="P315" s="452">
        <f t="shared" si="84"/>
        <v>0</v>
      </c>
      <c r="Q315" s="455">
        <f t="shared" si="84"/>
        <v>14787.29</v>
      </c>
    </row>
    <row r="316" spans="1:17" s="7" customFormat="1" ht="11.25" customHeight="1">
      <c r="A316" s="497"/>
      <c r="B316" s="664" t="s">
        <v>988</v>
      </c>
      <c r="C316" s="662" t="s">
        <v>816</v>
      </c>
      <c r="D316" s="662">
        <v>14246</v>
      </c>
      <c r="E316" s="399">
        <f>F316+G316</f>
        <v>0</v>
      </c>
      <c r="F316" s="399">
        <f>I316</f>
        <v>0</v>
      </c>
      <c r="G316" s="399">
        <f>M316</f>
        <v>0</v>
      </c>
      <c r="H316" s="399">
        <f>I316+M316</f>
        <v>0</v>
      </c>
      <c r="I316" s="399">
        <f>L316</f>
        <v>0</v>
      </c>
      <c r="J316" s="256"/>
      <c r="K316" s="256"/>
      <c r="L316" s="256"/>
      <c r="M316" s="399">
        <f>Q316</f>
        <v>0</v>
      </c>
      <c r="N316" s="256"/>
      <c r="O316" s="256"/>
      <c r="P316" s="256"/>
      <c r="Q316" s="663">
        <v>0</v>
      </c>
    </row>
    <row r="317" spans="1:17" s="7" customFormat="1" ht="11.25" customHeight="1">
      <c r="A317" s="497"/>
      <c r="B317" s="664" t="s">
        <v>988</v>
      </c>
      <c r="C317" s="662" t="s">
        <v>646</v>
      </c>
      <c r="D317" s="662">
        <v>13626</v>
      </c>
      <c r="E317" s="399">
        <f>F317+G317</f>
        <v>1482.3</v>
      </c>
      <c r="F317" s="399">
        <f>I317</f>
        <v>1482.3</v>
      </c>
      <c r="G317" s="399">
        <f>M317</f>
        <v>0</v>
      </c>
      <c r="H317" s="399">
        <f>I317+M317</f>
        <v>1482.3</v>
      </c>
      <c r="I317" s="399">
        <f>L317</f>
        <v>1482.3</v>
      </c>
      <c r="J317" s="256"/>
      <c r="K317" s="256"/>
      <c r="L317" s="256">
        <v>1482.3</v>
      </c>
      <c r="M317" s="399">
        <f>Q317</f>
        <v>0</v>
      </c>
      <c r="N317" s="256"/>
      <c r="O317" s="256"/>
      <c r="P317" s="256"/>
      <c r="Q317" s="663"/>
    </row>
    <row r="318" spans="1:17" s="7" customFormat="1" ht="11.25" customHeight="1">
      <c r="A318" s="497"/>
      <c r="B318" s="494" t="s">
        <v>639</v>
      </c>
      <c r="C318" s="354" t="s">
        <v>805</v>
      </c>
      <c r="D318" s="394">
        <v>11396</v>
      </c>
      <c r="E318" s="399">
        <f>F318+G318</f>
        <v>7366.14</v>
      </c>
      <c r="F318" s="399">
        <f>I318</f>
        <v>0</v>
      </c>
      <c r="G318" s="399">
        <f>M318</f>
        <v>7366.14</v>
      </c>
      <c r="H318" s="399">
        <f>I318+M318</f>
        <v>7366.14</v>
      </c>
      <c r="I318" s="399">
        <f>L318</f>
        <v>0</v>
      </c>
      <c r="J318" s="399"/>
      <c r="K318" s="399"/>
      <c r="L318" s="399"/>
      <c r="M318" s="399">
        <f>Q318</f>
        <v>7366.14</v>
      </c>
      <c r="N318" s="399"/>
      <c r="O318" s="399"/>
      <c r="P318" s="399"/>
      <c r="Q318" s="416">
        <v>7366.14</v>
      </c>
    </row>
    <row r="319" spans="1:17" s="7" customFormat="1" ht="11.25" customHeight="1">
      <c r="A319" s="497"/>
      <c r="B319" s="494" t="s">
        <v>639</v>
      </c>
      <c r="C319" s="354" t="s">
        <v>643</v>
      </c>
      <c r="D319" s="394">
        <v>604</v>
      </c>
      <c r="E319" s="399">
        <f aca="true" t="shared" si="85" ref="E319:E333">F319+G319</f>
        <v>390.14</v>
      </c>
      <c r="F319" s="399">
        <f aca="true" t="shared" si="86" ref="F319:F333">I319</f>
        <v>390.14</v>
      </c>
      <c r="G319" s="399">
        <f aca="true" t="shared" si="87" ref="G319:G333">M319</f>
        <v>0</v>
      </c>
      <c r="H319" s="399">
        <f aca="true" t="shared" si="88" ref="H319:H333">I319+M319</f>
        <v>390.14</v>
      </c>
      <c r="I319" s="399">
        <f aca="true" t="shared" si="89" ref="I319:I333">L319</f>
        <v>390.14</v>
      </c>
      <c r="J319" s="399"/>
      <c r="K319" s="399"/>
      <c r="L319" s="399">
        <v>390.14</v>
      </c>
      <c r="M319" s="399">
        <f aca="true" t="shared" si="90" ref="M319:M333">Q319</f>
        <v>0</v>
      </c>
      <c r="N319" s="399"/>
      <c r="O319" s="399"/>
      <c r="P319" s="399"/>
      <c r="Q319" s="416"/>
    </row>
    <row r="320" spans="1:17" s="7" customFormat="1" ht="11.25" customHeight="1">
      <c r="A320" s="497"/>
      <c r="B320" s="494" t="s">
        <v>849</v>
      </c>
      <c r="C320" s="504" t="s">
        <v>793</v>
      </c>
      <c r="D320" s="394">
        <v>4254</v>
      </c>
      <c r="E320" s="399">
        <f t="shared" si="85"/>
        <v>1126.28</v>
      </c>
      <c r="F320" s="399">
        <f t="shared" si="86"/>
        <v>0</v>
      </c>
      <c r="G320" s="399">
        <f t="shared" si="87"/>
        <v>1126.28</v>
      </c>
      <c r="H320" s="399">
        <f t="shared" si="88"/>
        <v>1126.28</v>
      </c>
      <c r="I320" s="399">
        <f t="shared" si="89"/>
        <v>0</v>
      </c>
      <c r="J320" s="399"/>
      <c r="K320" s="399"/>
      <c r="L320" s="399"/>
      <c r="M320" s="399">
        <f t="shared" si="90"/>
        <v>1126.28</v>
      </c>
      <c r="N320" s="399"/>
      <c r="O320" s="399"/>
      <c r="P320" s="399"/>
      <c r="Q320" s="416">
        <v>1126.28</v>
      </c>
    </row>
    <row r="321" spans="1:17" s="7" customFormat="1" ht="11.25" customHeight="1">
      <c r="A321" s="502" t="s">
        <v>823</v>
      </c>
      <c r="B321" s="494" t="s">
        <v>849</v>
      </c>
      <c r="C321" s="354" t="s">
        <v>614</v>
      </c>
      <c r="D321" s="394">
        <v>225</v>
      </c>
      <c r="E321" s="399">
        <f t="shared" si="85"/>
        <v>59.66</v>
      </c>
      <c r="F321" s="399">
        <f t="shared" si="86"/>
        <v>59.66</v>
      </c>
      <c r="G321" s="399">
        <f t="shared" si="87"/>
        <v>0</v>
      </c>
      <c r="H321" s="399">
        <f t="shared" si="88"/>
        <v>59.66</v>
      </c>
      <c r="I321" s="399">
        <f t="shared" si="89"/>
        <v>59.66</v>
      </c>
      <c r="J321" s="399"/>
      <c r="K321" s="399"/>
      <c r="L321" s="399">
        <v>59.66</v>
      </c>
      <c r="M321" s="399">
        <f t="shared" si="90"/>
        <v>0</v>
      </c>
      <c r="N321" s="399"/>
      <c r="O321" s="399"/>
      <c r="P321" s="399"/>
      <c r="Q321" s="416"/>
    </row>
    <row r="322" spans="1:17" s="7" customFormat="1" ht="11.25" customHeight="1">
      <c r="A322" s="497"/>
      <c r="B322" s="494" t="s">
        <v>684</v>
      </c>
      <c r="C322" s="354" t="s">
        <v>794</v>
      </c>
      <c r="D322" s="394">
        <v>681</v>
      </c>
      <c r="E322" s="399">
        <f t="shared" si="85"/>
        <v>180.42</v>
      </c>
      <c r="F322" s="399">
        <f t="shared" si="86"/>
        <v>0</v>
      </c>
      <c r="G322" s="399">
        <f t="shared" si="87"/>
        <v>180.42</v>
      </c>
      <c r="H322" s="399">
        <f t="shared" si="88"/>
        <v>180.42</v>
      </c>
      <c r="I322" s="399">
        <f t="shared" si="89"/>
        <v>0</v>
      </c>
      <c r="J322" s="399"/>
      <c r="K322" s="399"/>
      <c r="L322" s="399"/>
      <c r="M322" s="399">
        <f t="shared" si="90"/>
        <v>180.42</v>
      </c>
      <c r="N322" s="399"/>
      <c r="O322" s="399"/>
      <c r="P322" s="399"/>
      <c r="Q322" s="416">
        <v>180.42</v>
      </c>
    </row>
    <row r="323" spans="1:17" s="7" customFormat="1" ht="11.25" customHeight="1">
      <c r="A323" s="497"/>
      <c r="B323" s="494" t="s">
        <v>684</v>
      </c>
      <c r="C323" s="354" t="s">
        <v>615</v>
      </c>
      <c r="D323" s="394">
        <v>36</v>
      </c>
      <c r="E323" s="399">
        <f t="shared" si="85"/>
        <v>9.56</v>
      </c>
      <c r="F323" s="399">
        <f t="shared" si="86"/>
        <v>9.56</v>
      </c>
      <c r="G323" s="399">
        <f t="shared" si="87"/>
        <v>0</v>
      </c>
      <c r="H323" s="399">
        <f t="shared" si="88"/>
        <v>9.56</v>
      </c>
      <c r="I323" s="399">
        <f t="shared" si="89"/>
        <v>9.56</v>
      </c>
      <c r="J323" s="399"/>
      <c r="K323" s="399"/>
      <c r="L323" s="399">
        <v>9.56</v>
      </c>
      <c r="M323" s="399">
        <f t="shared" si="90"/>
        <v>0</v>
      </c>
      <c r="N323" s="399"/>
      <c r="O323" s="399"/>
      <c r="P323" s="399"/>
      <c r="Q323" s="416"/>
    </row>
    <row r="324" spans="1:17" s="7" customFormat="1" ht="11.25" customHeight="1">
      <c r="A324" s="497"/>
      <c r="B324" s="494" t="s">
        <v>500</v>
      </c>
      <c r="C324" s="354" t="s">
        <v>795</v>
      </c>
      <c r="D324" s="394">
        <v>28102</v>
      </c>
      <c r="E324" s="399">
        <f t="shared" si="85"/>
        <v>0</v>
      </c>
      <c r="F324" s="399">
        <f t="shared" si="86"/>
        <v>0</v>
      </c>
      <c r="G324" s="399">
        <f t="shared" si="87"/>
        <v>0</v>
      </c>
      <c r="H324" s="399">
        <f t="shared" si="88"/>
        <v>0</v>
      </c>
      <c r="I324" s="399">
        <f t="shared" si="89"/>
        <v>0</v>
      </c>
      <c r="J324" s="399"/>
      <c r="K324" s="399"/>
      <c r="L324" s="399"/>
      <c r="M324" s="399">
        <f t="shared" si="90"/>
        <v>0</v>
      </c>
      <c r="N324" s="399"/>
      <c r="O324" s="399"/>
      <c r="P324" s="399"/>
      <c r="Q324" s="416">
        <v>0</v>
      </c>
    </row>
    <row r="325" spans="1:17" s="7" customFormat="1" ht="11.25" customHeight="1">
      <c r="A325" s="497"/>
      <c r="B325" s="494" t="s">
        <v>500</v>
      </c>
      <c r="C325" s="354" t="s">
        <v>616</v>
      </c>
      <c r="D325" s="394">
        <v>1488</v>
      </c>
      <c r="E325" s="399">
        <f t="shared" si="85"/>
        <v>0</v>
      </c>
      <c r="F325" s="399">
        <f t="shared" si="86"/>
        <v>0</v>
      </c>
      <c r="G325" s="399">
        <f t="shared" si="87"/>
        <v>0</v>
      </c>
      <c r="H325" s="399">
        <f t="shared" si="88"/>
        <v>0</v>
      </c>
      <c r="I325" s="399">
        <f t="shared" si="89"/>
        <v>0</v>
      </c>
      <c r="J325" s="399"/>
      <c r="K325" s="399"/>
      <c r="L325" s="399">
        <v>0</v>
      </c>
      <c r="M325" s="399">
        <f t="shared" si="90"/>
        <v>0</v>
      </c>
      <c r="N325" s="399"/>
      <c r="O325" s="399"/>
      <c r="P325" s="399"/>
      <c r="Q325" s="416"/>
    </row>
    <row r="326" spans="1:17" s="7" customFormat="1" ht="11.25" customHeight="1">
      <c r="A326" s="497"/>
      <c r="B326" s="494" t="s">
        <v>686</v>
      </c>
      <c r="C326" s="354" t="s">
        <v>399</v>
      </c>
      <c r="D326" s="394">
        <v>28265</v>
      </c>
      <c r="E326" s="399">
        <f t="shared" si="85"/>
        <v>4528.45</v>
      </c>
      <c r="F326" s="399">
        <f t="shared" si="86"/>
        <v>0</v>
      </c>
      <c r="G326" s="399">
        <f t="shared" si="87"/>
        <v>4528.45</v>
      </c>
      <c r="H326" s="399">
        <f t="shared" si="88"/>
        <v>4528.45</v>
      </c>
      <c r="I326" s="399">
        <f t="shared" si="89"/>
        <v>0</v>
      </c>
      <c r="J326" s="399"/>
      <c r="K326" s="399"/>
      <c r="L326" s="399"/>
      <c r="M326" s="399">
        <f t="shared" si="90"/>
        <v>4528.45</v>
      </c>
      <c r="N326" s="399"/>
      <c r="O326" s="399"/>
      <c r="P326" s="399"/>
      <c r="Q326" s="416">
        <v>4528.45</v>
      </c>
    </row>
    <row r="327" spans="1:17" s="7" customFormat="1" ht="11.25" customHeight="1">
      <c r="A327" s="497"/>
      <c r="B327" s="494" t="s">
        <v>686</v>
      </c>
      <c r="C327" s="354" t="s">
        <v>475</v>
      </c>
      <c r="D327" s="394">
        <v>1497</v>
      </c>
      <c r="E327" s="399">
        <f t="shared" si="85"/>
        <v>239.84</v>
      </c>
      <c r="F327" s="399">
        <f t="shared" si="86"/>
        <v>239.84</v>
      </c>
      <c r="G327" s="399">
        <f t="shared" si="87"/>
        <v>0</v>
      </c>
      <c r="H327" s="399">
        <f t="shared" si="88"/>
        <v>239.84</v>
      </c>
      <c r="I327" s="399">
        <f t="shared" si="89"/>
        <v>239.84</v>
      </c>
      <c r="J327" s="399"/>
      <c r="K327" s="399"/>
      <c r="L327" s="399">
        <v>239.84</v>
      </c>
      <c r="M327" s="399">
        <f t="shared" si="90"/>
        <v>0</v>
      </c>
      <c r="N327" s="399"/>
      <c r="O327" s="399"/>
      <c r="P327" s="399"/>
      <c r="Q327" s="416"/>
    </row>
    <row r="328" spans="1:17" s="7" customFormat="1" ht="11.25" customHeight="1">
      <c r="A328" s="497"/>
      <c r="B328" s="494" t="s">
        <v>869</v>
      </c>
      <c r="C328" s="354" t="s">
        <v>400</v>
      </c>
      <c r="D328" s="394">
        <v>15091</v>
      </c>
      <c r="E328" s="399">
        <f t="shared" si="85"/>
        <v>398.87</v>
      </c>
      <c r="F328" s="399">
        <f t="shared" si="86"/>
        <v>0</v>
      </c>
      <c r="G328" s="399">
        <f t="shared" si="87"/>
        <v>398.87</v>
      </c>
      <c r="H328" s="399">
        <f t="shared" si="88"/>
        <v>398.87</v>
      </c>
      <c r="I328" s="399">
        <f t="shared" si="89"/>
        <v>0</v>
      </c>
      <c r="J328" s="399"/>
      <c r="K328" s="399"/>
      <c r="L328" s="399"/>
      <c r="M328" s="399">
        <f t="shared" si="90"/>
        <v>398.87</v>
      </c>
      <c r="N328" s="399"/>
      <c r="O328" s="399"/>
      <c r="P328" s="399"/>
      <c r="Q328" s="416">
        <v>398.87</v>
      </c>
    </row>
    <row r="329" spans="1:17" s="7" customFormat="1" ht="11.25" customHeight="1">
      <c r="A329" s="497"/>
      <c r="B329" s="494" t="s">
        <v>869</v>
      </c>
      <c r="C329" s="354" t="s">
        <v>617</v>
      </c>
      <c r="D329" s="394">
        <v>799</v>
      </c>
      <c r="E329" s="399">
        <f t="shared" si="85"/>
        <v>21.13</v>
      </c>
      <c r="F329" s="399">
        <f t="shared" si="86"/>
        <v>21.13</v>
      </c>
      <c r="G329" s="399">
        <f t="shared" si="87"/>
        <v>0</v>
      </c>
      <c r="H329" s="399">
        <f t="shared" si="88"/>
        <v>21.13</v>
      </c>
      <c r="I329" s="399">
        <f t="shared" si="89"/>
        <v>21.13</v>
      </c>
      <c r="J329" s="399"/>
      <c r="K329" s="399"/>
      <c r="L329" s="399">
        <v>21.13</v>
      </c>
      <c r="M329" s="399">
        <f t="shared" si="90"/>
        <v>0</v>
      </c>
      <c r="N329" s="399"/>
      <c r="O329" s="399"/>
      <c r="P329" s="399"/>
      <c r="Q329" s="416"/>
    </row>
    <row r="330" spans="1:17" s="7" customFormat="1" ht="11.25" customHeight="1">
      <c r="A330" s="497"/>
      <c r="B330" s="494" t="s">
        <v>1007</v>
      </c>
      <c r="C330" s="354" t="s">
        <v>659</v>
      </c>
      <c r="D330" s="394">
        <v>218</v>
      </c>
      <c r="E330" s="399">
        <f t="shared" si="85"/>
        <v>0</v>
      </c>
      <c r="F330" s="399">
        <f t="shared" si="86"/>
        <v>0</v>
      </c>
      <c r="G330" s="399">
        <f t="shared" si="87"/>
        <v>0</v>
      </c>
      <c r="H330" s="399">
        <f t="shared" si="88"/>
        <v>0</v>
      </c>
      <c r="I330" s="399">
        <f t="shared" si="89"/>
        <v>0</v>
      </c>
      <c r="J330" s="399"/>
      <c r="K330" s="399"/>
      <c r="L330" s="399"/>
      <c r="M330" s="399">
        <f t="shared" si="90"/>
        <v>0</v>
      </c>
      <c r="N330" s="399"/>
      <c r="O330" s="399"/>
      <c r="P330" s="399"/>
      <c r="Q330" s="416">
        <v>0</v>
      </c>
    </row>
    <row r="331" spans="1:17" s="7" customFormat="1" ht="11.25" customHeight="1">
      <c r="A331" s="497"/>
      <c r="B331" s="494" t="s">
        <v>1007</v>
      </c>
      <c r="C331" s="354" t="s">
        <v>618</v>
      </c>
      <c r="D331" s="394">
        <v>12</v>
      </c>
      <c r="E331" s="399">
        <f t="shared" si="85"/>
        <v>0</v>
      </c>
      <c r="F331" s="399">
        <f t="shared" si="86"/>
        <v>0</v>
      </c>
      <c r="G331" s="399">
        <f t="shared" si="87"/>
        <v>0</v>
      </c>
      <c r="H331" s="399">
        <f t="shared" si="88"/>
        <v>0</v>
      </c>
      <c r="I331" s="399">
        <f t="shared" si="89"/>
        <v>0</v>
      </c>
      <c r="J331" s="399"/>
      <c r="K331" s="399"/>
      <c r="L331" s="399">
        <v>0</v>
      </c>
      <c r="M331" s="399">
        <f t="shared" si="90"/>
        <v>0</v>
      </c>
      <c r="N331" s="399"/>
      <c r="O331" s="399"/>
      <c r="P331" s="399"/>
      <c r="Q331" s="416"/>
    </row>
    <row r="332" spans="1:17" s="7" customFormat="1" ht="11.25" customHeight="1">
      <c r="A332" s="497"/>
      <c r="B332" s="494" t="s">
        <v>1008</v>
      </c>
      <c r="C332" s="354" t="s">
        <v>660</v>
      </c>
      <c r="D332" s="394">
        <v>1947</v>
      </c>
      <c r="E332" s="399">
        <f t="shared" si="85"/>
        <v>1187.13</v>
      </c>
      <c r="F332" s="399">
        <f t="shared" si="86"/>
        <v>0</v>
      </c>
      <c r="G332" s="399">
        <f t="shared" si="87"/>
        <v>1187.13</v>
      </c>
      <c r="H332" s="399">
        <f t="shared" si="88"/>
        <v>1187.13</v>
      </c>
      <c r="I332" s="399">
        <f t="shared" si="89"/>
        <v>0</v>
      </c>
      <c r="J332" s="399"/>
      <c r="K332" s="399"/>
      <c r="L332" s="399"/>
      <c r="M332" s="399">
        <f t="shared" si="90"/>
        <v>1187.13</v>
      </c>
      <c r="N332" s="399"/>
      <c r="O332" s="399"/>
      <c r="P332" s="399"/>
      <c r="Q332" s="416">
        <v>1187.13</v>
      </c>
    </row>
    <row r="333" spans="1:17" s="7" customFormat="1" ht="11.25" customHeight="1">
      <c r="A333" s="501"/>
      <c r="B333" s="354" t="s">
        <v>1008</v>
      </c>
      <c r="C333" s="354" t="s">
        <v>658</v>
      </c>
      <c r="D333" s="394">
        <v>103</v>
      </c>
      <c r="E333" s="399">
        <f t="shared" si="85"/>
        <v>62.87</v>
      </c>
      <c r="F333" s="399">
        <f t="shared" si="86"/>
        <v>62.87</v>
      </c>
      <c r="G333" s="399">
        <f t="shared" si="87"/>
        <v>0</v>
      </c>
      <c r="H333" s="399">
        <f t="shared" si="88"/>
        <v>62.87</v>
      </c>
      <c r="I333" s="399">
        <f t="shared" si="89"/>
        <v>62.87</v>
      </c>
      <c r="J333" s="399"/>
      <c r="K333" s="399"/>
      <c r="L333" s="399">
        <v>62.87</v>
      </c>
      <c r="M333" s="399">
        <f t="shared" si="90"/>
        <v>0</v>
      </c>
      <c r="N333" s="399"/>
      <c r="O333" s="399"/>
      <c r="P333" s="399"/>
      <c r="Q333" s="416"/>
    </row>
    <row r="334" spans="1:17" s="7" customFormat="1" ht="11.25" customHeight="1">
      <c r="A334" s="500"/>
      <c r="B334" s="869" t="s">
        <v>833</v>
      </c>
      <c r="C334" s="869"/>
      <c r="D334" s="869"/>
      <c r="E334" s="869"/>
      <c r="F334" s="869"/>
      <c r="G334" s="869"/>
      <c r="H334" s="869"/>
      <c r="I334" s="869"/>
      <c r="J334" s="869"/>
      <c r="K334" s="869"/>
      <c r="L334" s="869"/>
      <c r="M334" s="869"/>
      <c r="N334" s="869"/>
      <c r="O334" s="869"/>
      <c r="P334" s="869"/>
      <c r="Q334" s="870"/>
    </row>
    <row r="335" spans="1:17" s="7" customFormat="1" ht="11.25" customHeight="1">
      <c r="A335" s="497"/>
      <c r="B335" s="863" t="s">
        <v>478</v>
      </c>
      <c r="C335" s="864"/>
      <c r="D335" s="864"/>
      <c r="E335" s="864"/>
      <c r="F335" s="864"/>
      <c r="G335" s="864"/>
      <c r="H335" s="864"/>
      <c r="I335" s="864"/>
      <c r="J335" s="864"/>
      <c r="K335" s="864"/>
      <c r="L335" s="864"/>
      <c r="M335" s="864"/>
      <c r="N335" s="864"/>
      <c r="O335" s="864"/>
      <c r="P335" s="864"/>
      <c r="Q335" s="865"/>
    </row>
    <row r="336" spans="1:17" s="7" customFormat="1" ht="11.25" customHeight="1">
      <c r="A336" s="497"/>
      <c r="B336" s="866" t="s">
        <v>645</v>
      </c>
      <c r="C336" s="867"/>
      <c r="D336" s="867"/>
      <c r="E336" s="867"/>
      <c r="F336" s="867"/>
      <c r="G336" s="867"/>
      <c r="H336" s="867"/>
      <c r="I336" s="867"/>
      <c r="J336" s="867"/>
      <c r="K336" s="867"/>
      <c r="L336" s="867"/>
      <c r="M336" s="867"/>
      <c r="N336" s="867"/>
      <c r="O336" s="867"/>
      <c r="P336" s="867"/>
      <c r="Q336" s="868"/>
    </row>
    <row r="337" spans="1:17" s="7" customFormat="1" ht="11.25" customHeight="1">
      <c r="A337" s="497"/>
      <c r="B337" s="866" t="s">
        <v>642</v>
      </c>
      <c r="C337" s="867"/>
      <c r="D337" s="867"/>
      <c r="E337" s="867"/>
      <c r="F337" s="867"/>
      <c r="G337" s="867"/>
      <c r="H337" s="867"/>
      <c r="I337" s="867"/>
      <c r="J337" s="867"/>
      <c r="K337" s="867"/>
      <c r="L337" s="867"/>
      <c r="M337" s="867"/>
      <c r="N337" s="867"/>
      <c r="O337" s="867"/>
      <c r="P337" s="867"/>
      <c r="Q337" s="868"/>
    </row>
    <row r="338" spans="1:17" s="7" customFormat="1" ht="11.25" customHeight="1">
      <c r="A338" s="497"/>
      <c r="B338" s="866" t="s">
        <v>818</v>
      </c>
      <c r="C338" s="867"/>
      <c r="D338" s="867"/>
      <c r="E338" s="867"/>
      <c r="F338" s="867"/>
      <c r="G338" s="867"/>
      <c r="H338" s="867"/>
      <c r="I338" s="867"/>
      <c r="J338" s="867"/>
      <c r="K338" s="867"/>
      <c r="L338" s="867"/>
      <c r="M338" s="867"/>
      <c r="N338" s="867"/>
      <c r="O338" s="867"/>
      <c r="P338" s="867"/>
      <c r="Q338" s="868"/>
    </row>
    <row r="339" spans="1:17" s="7" customFormat="1" ht="11.25" customHeight="1">
      <c r="A339" s="497"/>
      <c r="B339" s="446" t="s">
        <v>791</v>
      </c>
      <c r="C339" s="446" t="s">
        <v>467</v>
      </c>
      <c r="D339" s="499">
        <f>SUM(D340:D355)</f>
        <v>128899</v>
      </c>
      <c r="E339" s="452">
        <f>SUM(E340:E355)</f>
        <v>62546.65</v>
      </c>
      <c r="F339" s="452">
        <f aca="true" t="shared" si="91" ref="F339:Q339">SUM(F340:F355)</f>
        <v>9381.970000000001</v>
      </c>
      <c r="G339" s="452">
        <f t="shared" si="91"/>
        <v>53164.68</v>
      </c>
      <c r="H339" s="452">
        <f t="shared" si="91"/>
        <v>62546.65</v>
      </c>
      <c r="I339" s="452">
        <f t="shared" si="91"/>
        <v>9381.970000000001</v>
      </c>
      <c r="J339" s="452">
        <f t="shared" si="91"/>
        <v>0</v>
      </c>
      <c r="K339" s="452">
        <f t="shared" si="91"/>
        <v>0</v>
      </c>
      <c r="L339" s="452">
        <f t="shared" si="91"/>
        <v>9381.970000000001</v>
      </c>
      <c r="M339" s="452">
        <f t="shared" si="91"/>
        <v>53164.68</v>
      </c>
      <c r="N339" s="452">
        <f t="shared" si="91"/>
        <v>0</v>
      </c>
      <c r="O339" s="452">
        <f t="shared" si="91"/>
        <v>0</v>
      </c>
      <c r="P339" s="452">
        <f t="shared" si="91"/>
        <v>0</v>
      </c>
      <c r="Q339" s="455">
        <f t="shared" si="91"/>
        <v>53164.68</v>
      </c>
    </row>
    <row r="340" spans="1:17" s="7" customFormat="1" ht="11.25" customHeight="1">
      <c r="A340" s="497"/>
      <c r="B340" s="494" t="s">
        <v>639</v>
      </c>
      <c r="C340" s="354" t="s">
        <v>805</v>
      </c>
      <c r="D340" s="394">
        <v>44758</v>
      </c>
      <c r="E340" s="399">
        <f>F340+G340</f>
        <v>7364.82</v>
      </c>
      <c r="F340" s="399">
        <f>I340</f>
        <v>0</v>
      </c>
      <c r="G340" s="399">
        <f>M340</f>
        <v>7364.82</v>
      </c>
      <c r="H340" s="399">
        <f>I340+M340</f>
        <v>7364.82</v>
      </c>
      <c r="I340" s="399">
        <f>L340</f>
        <v>0</v>
      </c>
      <c r="J340" s="399"/>
      <c r="K340" s="399"/>
      <c r="L340" s="399"/>
      <c r="M340" s="399">
        <f>Q340</f>
        <v>7364.82</v>
      </c>
      <c r="N340" s="399"/>
      <c r="O340" s="399"/>
      <c r="P340" s="399"/>
      <c r="Q340" s="416">
        <v>7364.82</v>
      </c>
    </row>
    <row r="341" spans="1:17" s="7" customFormat="1" ht="11.25" customHeight="1">
      <c r="A341" s="497"/>
      <c r="B341" s="494" t="s">
        <v>639</v>
      </c>
      <c r="C341" s="354" t="s">
        <v>643</v>
      </c>
      <c r="D341" s="394">
        <v>7899</v>
      </c>
      <c r="E341" s="399">
        <f aca="true" t="shared" si="92" ref="E341:E355">F341+G341</f>
        <v>1299.67</v>
      </c>
      <c r="F341" s="399">
        <f aca="true" t="shared" si="93" ref="F341:F355">I341</f>
        <v>1299.67</v>
      </c>
      <c r="G341" s="399">
        <f aca="true" t="shared" si="94" ref="G341:G355">M341</f>
        <v>0</v>
      </c>
      <c r="H341" s="399">
        <f aca="true" t="shared" si="95" ref="H341:H355">I341+M341</f>
        <v>1299.67</v>
      </c>
      <c r="I341" s="399">
        <f aca="true" t="shared" si="96" ref="I341:I355">L341</f>
        <v>1299.67</v>
      </c>
      <c r="J341" s="399"/>
      <c r="K341" s="399"/>
      <c r="L341" s="399">
        <v>1299.67</v>
      </c>
      <c r="M341" s="399">
        <f aca="true" t="shared" si="97" ref="M341:M355">Q341</f>
        <v>0</v>
      </c>
      <c r="N341" s="399"/>
      <c r="O341" s="399"/>
      <c r="P341" s="399"/>
      <c r="Q341" s="416"/>
    </row>
    <row r="342" spans="1:17" s="7" customFormat="1" ht="11.25" customHeight="1">
      <c r="A342" s="497"/>
      <c r="B342" s="494" t="s">
        <v>849</v>
      </c>
      <c r="C342" s="504" t="s">
        <v>793</v>
      </c>
      <c r="D342" s="394">
        <v>9052</v>
      </c>
      <c r="E342" s="399">
        <f t="shared" si="92"/>
        <v>2980.56</v>
      </c>
      <c r="F342" s="399">
        <f t="shared" si="93"/>
        <v>0</v>
      </c>
      <c r="G342" s="399">
        <f t="shared" si="94"/>
        <v>2980.56</v>
      </c>
      <c r="H342" s="399">
        <f t="shared" si="95"/>
        <v>2980.56</v>
      </c>
      <c r="I342" s="399">
        <f t="shared" si="96"/>
        <v>0</v>
      </c>
      <c r="J342" s="399"/>
      <c r="K342" s="399"/>
      <c r="L342" s="399"/>
      <c r="M342" s="399">
        <f t="shared" si="97"/>
        <v>2980.56</v>
      </c>
      <c r="N342" s="399"/>
      <c r="O342" s="399"/>
      <c r="P342" s="399"/>
      <c r="Q342" s="416">
        <v>2980.56</v>
      </c>
    </row>
    <row r="343" spans="1:17" s="7" customFormat="1" ht="11.25" customHeight="1">
      <c r="A343" s="502" t="s">
        <v>819</v>
      </c>
      <c r="B343" s="494" t="s">
        <v>849</v>
      </c>
      <c r="C343" s="354" t="s">
        <v>614</v>
      </c>
      <c r="D343" s="394">
        <v>1597</v>
      </c>
      <c r="E343" s="399">
        <f t="shared" si="92"/>
        <v>525.98</v>
      </c>
      <c r="F343" s="399">
        <f t="shared" si="93"/>
        <v>525.98</v>
      </c>
      <c r="G343" s="399">
        <f t="shared" si="94"/>
        <v>0</v>
      </c>
      <c r="H343" s="399">
        <f t="shared" si="95"/>
        <v>525.98</v>
      </c>
      <c r="I343" s="399">
        <f t="shared" si="96"/>
        <v>525.98</v>
      </c>
      <c r="J343" s="399"/>
      <c r="K343" s="399"/>
      <c r="L343" s="399">
        <v>525.98</v>
      </c>
      <c r="M343" s="399">
        <f t="shared" si="97"/>
        <v>0</v>
      </c>
      <c r="N343" s="399"/>
      <c r="O343" s="399"/>
      <c r="P343" s="399"/>
      <c r="Q343" s="416"/>
    </row>
    <row r="344" spans="1:17" s="7" customFormat="1" ht="11.25" customHeight="1">
      <c r="A344" s="497"/>
      <c r="B344" s="494" t="s">
        <v>684</v>
      </c>
      <c r="C344" s="354" t="s">
        <v>794</v>
      </c>
      <c r="D344" s="394">
        <v>1450</v>
      </c>
      <c r="E344" s="399">
        <f t="shared" si="92"/>
        <v>477.57</v>
      </c>
      <c r="F344" s="399">
        <f t="shared" si="93"/>
        <v>0</v>
      </c>
      <c r="G344" s="399">
        <f t="shared" si="94"/>
        <v>477.57</v>
      </c>
      <c r="H344" s="399">
        <f t="shared" si="95"/>
        <v>477.57</v>
      </c>
      <c r="I344" s="399">
        <f t="shared" si="96"/>
        <v>0</v>
      </c>
      <c r="J344" s="399"/>
      <c r="K344" s="399"/>
      <c r="L344" s="399"/>
      <c r="M344" s="399">
        <f t="shared" si="97"/>
        <v>477.57</v>
      </c>
      <c r="N344" s="399"/>
      <c r="O344" s="399"/>
      <c r="P344" s="399"/>
      <c r="Q344" s="416">
        <v>477.57</v>
      </c>
    </row>
    <row r="345" spans="1:17" s="7" customFormat="1" ht="11.25" customHeight="1">
      <c r="A345" s="497"/>
      <c r="B345" s="494" t="s">
        <v>684</v>
      </c>
      <c r="C345" s="354" t="s">
        <v>615</v>
      </c>
      <c r="D345" s="394">
        <v>256</v>
      </c>
      <c r="E345" s="399">
        <f t="shared" si="92"/>
        <v>84.29</v>
      </c>
      <c r="F345" s="399">
        <f t="shared" si="93"/>
        <v>84.29</v>
      </c>
      <c r="G345" s="399">
        <f t="shared" si="94"/>
        <v>0</v>
      </c>
      <c r="H345" s="399">
        <f t="shared" si="95"/>
        <v>84.29</v>
      </c>
      <c r="I345" s="399">
        <f t="shared" si="96"/>
        <v>84.29</v>
      </c>
      <c r="J345" s="399"/>
      <c r="K345" s="399"/>
      <c r="L345" s="399">
        <v>84.29</v>
      </c>
      <c r="M345" s="399">
        <f t="shared" si="97"/>
        <v>0</v>
      </c>
      <c r="N345" s="399"/>
      <c r="O345" s="399"/>
      <c r="P345" s="399"/>
      <c r="Q345" s="416"/>
    </row>
    <row r="346" spans="1:17" s="7" customFormat="1" ht="11.25" customHeight="1">
      <c r="A346" s="497"/>
      <c r="B346" s="494" t="s">
        <v>500</v>
      </c>
      <c r="C346" s="354" t="s">
        <v>795</v>
      </c>
      <c r="D346" s="394">
        <v>20219</v>
      </c>
      <c r="E346" s="399">
        <f t="shared" si="92"/>
        <v>17908.42</v>
      </c>
      <c r="F346" s="399">
        <f t="shared" si="93"/>
        <v>0</v>
      </c>
      <c r="G346" s="399">
        <f t="shared" si="94"/>
        <v>17908.42</v>
      </c>
      <c r="H346" s="399">
        <f t="shared" si="95"/>
        <v>17908.42</v>
      </c>
      <c r="I346" s="399">
        <f t="shared" si="96"/>
        <v>0</v>
      </c>
      <c r="J346" s="399"/>
      <c r="K346" s="399"/>
      <c r="L346" s="399"/>
      <c r="M346" s="399">
        <f t="shared" si="97"/>
        <v>17908.42</v>
      </c>
      <c r="N346" s="399"/>
      <c r="O346" s="399"/>
      <c r="P346" s="399"/>
      <c r="Q346" s="416">
        <v>17908.42</v>
      </c>
    </row>
    <row r="347" spans="1:17" s="7" customFormat="1" ht="11.25" customHeight="1">
      <c r="A347" s="497"/>
      <c r="B347" s="494" t="s">
        <v>500</v>
      </c>
      <c r="C347" s="354" t="s">
        <v>616</v>
      </c>
      <c r="D347" s="394">
        <v>3568</v>
      </c>
      <c r="E347" s="399">
        <f t="shared" si="92"/>
        <v>3160.3</v>
      </c>
      <c r="F347" s="399">
        <f t="shared" si="93"/>
        <v>3160.3</v>
      </c>
      <c r="G347" s="399">
        <f t="shared" si="94"/>
        <v>0</v>
      </c>
      <c r="H347" s="399">
        <f t="shared" si="95"/>
        <v>3160.3</v>
      </c>
      <c r="I347" s="399">
        <f t="shared" si="96"/>
        <v>3160.3</v>
      </c>
      <c r="J347" s="399"/>
      <c r="K347" s="399"/>
      <c r="L347" s="399">
        <v>3160.3</v>
      </c>
      <c r="M347" s="399">
        <f t="shared" si="97"/>
        <v>0</v>
      </c>
      <c r="N347" s="399"/>
      <c r="O347" s="399"/>
      <c r="P347" s="399"/>
      <c r="Q347" s="416"/>
    </row>
    <row r="348" spans="1:17" s="7" customFormat="1" ht="11.25" customHeight="1">
      <c r="A348" s="497"/>
      <c r="B348" s="494" t="s">
        <v>686</v>
      </c>
      <c r="C348" s="354" t="s">
        <v>399</v>
      </c>
      <c r="D348" s="394">
        <v>8016</v>
      </c>
      <c r="E348" s="399">
        <f t="shared" si="92"/>
        <v>7492.87</v>
      </c>
      <c r="F348" s="399">
        <f t="shared" si="93"/>
        <v>0</v>
      </c>
      <c r="G348" s="399">
        <f t="shared" si="94"/>
        <v>7492.87</v>
      </c>
      <c r="H348" s="399">
        <f t="shared" si="95"/>
        <v>7492.87</v>
      </c>
      <c r="I348" s="399">
        <f t="shared" si="96"/>
        <v>0</v>
      </c>
      <c r="J348" s="399"/>
      <c r="K348" s="399"/>
      <c r="L348" s="399"/>
      <c r="M348" s="399">
        <f t="shared" si="97"/>
        <v>7492.87</v>
      </c>
      <c r="N348" s="399"/>
      <c r="O348" s="399"/>
      <c r="P348" s="399"/>
      <c r="Q348" s="416">
        <v>7492.87</v>
      </c>
    </row>
    <row r="349" spans="1:17" s="7" customFormat="1" ht="11.25" customHeight="1">
      <c r="A349" s="497"/>
      <c r="B349" s="494" t="s">
        <v>686</v>
      </c>
      <c r="C349" s="354" t="s">
        <v>475</v>
      </c>
      <c r="D349" s="394">
        <v>1415</v>
      </c>
      <c r="E349" s="399">
        <f t="shared" si="92"/>
        <v>1322.27</v>
      </c>
      <c r="F349" s="399">
        <f t="shared" si="93"/>
        <v>1322.27</v>
      </c>
      <c r="G349" s="399">
        <f t="shared" si="94"/>
        <v>0</v>
      </c>
      <c r="H349" s="399">
        <f t="shared" si="95"/>
        <v>1322.27</v>
      </c>
      <c r="I349" s="399">
        <f t="shared" si="96"/>
        <v>1322.27</v>
      </c>
      <c r="J349" s="399"/>
      <c r="K349" s="399"/>
      <c r="L349" s="399">
        <v>1322.27</v>
      </c>
      <c r="M349" s="399">
        <f t="shared" si="97"/>
        <v>0</v>
      </c>
      <c r="N349" s="399"/>
      <c r="O349" s="399"/>
      <c r="P349" s="399"/>
      <c r="Q349" s="416"/>
    </row>
    <row r="350" spans="1:17" s="7" customFormat="1" ht="11.25" customHeight="1">
      <c r="A350" s="497"/>
      <c r="B350" s="494" t="s">
        <v>869</v>
      </c>
      <c r="C350" s="354" t="s">
        <v>400</v>
      </c>
      <c r="D350" s="394">
        <v>17484</v>
      </c>
      <c r="E350" s="399">
        <f t="shared" si="92"/>
        <v>15877.94</v>
      </c>
      <c r="F350" s="399">
        <f t="shared" si="93"/>
        <v>0</v>
      </c>
      <c r="G350" s="399">
        <f t="shared" si="94"/>
        <v>15877.94</v>
      </c>
      <c r="H350" s="399">
        <f t="shared" si="95"/>
        <v>15877.94</v>
      </c>
      <c r="I350" s="399">
        <f t="shared" si="96"/>
        <v>0</v>
      </c>
      <c r="J350" s="399"/>
      <c r="K350" s="399"/>
      <c r="L350" s="399"/>
      <c r="M350" s="399">
        <f t="shared" si="97"/>
        <v>15877.94</v>
      </c>
      <c r="N350" s="399"/>
      <c r="O350" s="399"/>
      <c r="P350" s="399"/>
      <c r="Q350" s="416">
        <v>15877.94</v>
      </c>
    </row>
    <row r="351" spans="1:17" s="7" customFormat="1" ht="11.25" customHeight="1">
      <c r="A351" s="497"/>
      <c r="B351" s="494" t="s">
        <v>869</v>
      </c>
      <c r="C351" s="354" t="s">
        <v>617</v>
      </c>
      <c r="D351" s="394">
        <v>3085</v>
      </c>
      <c r="E351" s="399">
        <f t="shared" si="92"/>
        <v>2801.96</v>
      </c>
      <c r="F351" s="399">
        <f t="shared" si="93"/>
        <v>2801.96</v>
      </c>
      <c r="G351" s="399">
        <f t="shared" si="94"/>
        <v>0</v>
      </c>
      <c r="H351" s="399">
        <f t="shared" si="95"/>
        <v>2801.96</v>
      </c>
      <c r="I351" s="399">
        <f t="shared" si="96"/>
        <v>2801.96</v>
      </c>
      <c r="J351" s="399"/>
      <c r="K351" s="399"/>
      <c r="L351" s="399">
        <v>2801.96</v>
      </c>
      <c r="M351" s="399">
        <f t="shared" si="97"/>
        <v>0</v>
      </c>
      <c r="N351" s="399"/>
      <c r="O351" s="399"/>
      <c r="P351" s="399"/>
      <c r="Q351" s="416"/>
    </row>
    <row r="352" spans="1:17" s="7" customFormat="1" ht="11.25" customHeight="1">
      <c r="A352" s="497"/>
      <c r="B352" s="494" t="s">
        <v>1007</v>
      </c>
      <c r="C352" s="354" t="s">
        <v>659</v>
      </c>
      <c r="D352" s="394">
        <v>638</v>
      </c>
      <c r="E352" s="399">
        <f t="shared" si="92"/>
        <v>0</v>
      </c>
      <c r="F352" s="399">
        <f t="shared" si="93"/>
        <v>0</v>
      </c>
      <c r="G352" s="399">
        <f t="shared" si="94"/>
        <v>0</v>
      </c>
      <c r="H352" s="399">
        <f t="shared" si="95"/>
        <v>0</v>
      </c>
      <c r="I352" s="399">
        <f t="shared" si="96"/>
        <v>0</v>
      </c>
      <c r="J352" s="399"/>
      <c r="K352" s="399"/>
      <c r="L352" s="399"/>
      <c r="M352" s="399">
        <f t="shared" si="97"/>
        <v>0</v>
      </c>
      <c r="N352" s="399"/>
      <c r="O352" s="399"/>
      <c r="P352" s="399"/>
      <c r="Q352" s="416">
        <v>0</v>
      </c>
    </row>
    <row r="353" spans="1:17" s="7" customFormat="1" ht="11.25" customHeight="1">
      <c r="A353" s="497"/>
      <c r="B353" s="494" t="s">
        <v>1007</v>
      </c>
      <c r="C353" s="354" t="s">
        <v>618</v>
      </c>
      <c r="D353" s="394">
        <v>112</v>
      </c>
      <c r="E353" s="399">
        <f t="shared" si="92"/>
        <v>0</v>
      </c>
      <c r="F353" s="399">
        <f t="shared" si="93"/>
        <v>0</v>
      </c>
      <c r="G353" s="399">
        <f t="shared" si="94"/>
        <v>0</v>
      </c>
      <c r="H353" s="399">
        <f t="shared" si="95"/>
        <v>0</v>
      </c>
      <c r="I353" s="399">
        <f t="shared" si="96"/>
        <v>0</v>
      </c>
      <c r="J353" s="399"/>
      <c r="K353" s="399"/>
      <c r="L353" s="399">
        <v>0</v>
      </c>
      <c r="M353" s="399">
        <f t="shared" si="97"/>
        <v>0</v>
      </c>
      <c r="N353" s="399"/>
      <c r="O353" s="399"/>
      <c r="P353" s="399"/>
      <c r="Q353" s="416"/>
    </row>
    <row r="354" spans="1:17" s="7" customFormat="1" ht="11.25" customHeight="1">
      <c r="A354" s="497"/>
      <c r="B354" s="494" t="s">
        <v>1008</v>
      </c>
      <c r="C354" s="354" t="s">
        <v>660</v>
      </c>
      <c r="D354" s="394">
        <v>7948</v>
      </c>
      <c r="E354" s="399">
        <f t="shared" si="92"/>
        <v>1062.5</v>
      </c>
      <c r="F354" s="399">
        <f t="shared" si="93"/>
        <v>0</v>
      </c>
      <c r="G354" s="399">
        <f t="shared" si="94"/>
        <v>1062.5</v>
      </c>
      <c r="H354" s="399">
        <f t="shared" si="95"/>
        <v>1062.5</v>
      </c>
      <c r="I354" s="399">
        <f t="shared" si="96"/>
        <v>0</v>
      </c>
      <c r="J354" s="399"/>
      <c r="K354" s="399"/>
      <c r="L354" s="399"/>
      <c r="M354" s="399">
        <f t="shared" si="97"/>
        <v>1062.5</v>
      </c>
      <c r="N354" s="399"/>
      <c r="O354" s="399"/>
      <c r="P354" s="399"/>
      <c r="Q354" s="416">
        <v>1062.5</v>
      </c>
    </row>
    <row r="355" spans="1:17" s="7" customFormat="1" ht="11.25" customHeight="1">
      <c r="A355" s="501"/>
      <c r="B355" s="354" t="s">
        <v>1008</v>
      </c>
      <c r="C355" s="354" t="s">
        <v>658</v>
      </c>
      <c r="D355" s="394">
        <v>1402</v>
      </c>
      <c r="E355" s="399">
        <f t="shared" si="92"/>
        <v>187.5</v>
      </c>
      <c r="F355" s="399">
        <f t="shared" si="93"/>
        <v>187.5</v>
      </c>
      <c r="G355" s="399">
        <f t="shared" si="94"/>
        <v>0</v>
      </c>
      <c r="H355" s="399">
        <f t="shared" si="95"/>
        <v>187.5</v>
      </c>
      <c r="I355" s="399">
        <f t="shared" si="96"/>
        <v>187.5</v>
      </c>
      <c r="J355" s="399"/>
      <c r="K355" s="399"/>
      <c r="L355" s="399">
        <v>187.5</v>
      </c>
      <c r="M355" s="399">
        <f t="shared" si="97"/>
        <v>0</v>
      </c>
      <c r="N355" s="399"/>
      <c r="O355" s="399"/>
      <c r="P355" s="399"/>
      <c r="Q355" s="416"/>
    </row>
    <row r="356" spans="1:17" s="7" customFormat="1" ht="11.25" customHeight="1">
      <c r="A356" s="857" t="s">
        <v>817</v>
      </c>
      <c r="B356" s="860" t="s">
        <v>651</v>
      </c>
      <c r="C356" s="861"/>
      <c r="D356" s="861"/>
      <c r="E356" s="861"/>
      <c r="F356" s="861"/>
      <c r="G356" s="861"/>
      <c r="H356" s="861"/>
      <c r="I356" s="861"/>
      <c r="J356" s="861"/>
      <c r="K356" s="861"/>
      <c r="L356" s="861"/>
      <c r="M356" s="861"/>
      <c r="N356" s="861"/>
      <c r="O356" s="861"/>
      <c r="P356" s="861"/>
      <c r="Q356" s="862"/>
    </row>
    <row r="357" spans="1:17" s="7" customFormat="1" ht="11.25" customHeight="1">
      <c r="A357" s="858"/>
      <c r="B357" s="863" t="s">
        <v>652</v>
      </c>
      <c r="C357" s="864"/>
      <c r="D357" s="864"/>
      <c r="E357" s="864"/>
      <c r="F357" s="864"/>
      <c r="G357" s="864"/>
      <c r="H357" s="864"/>
      <c r="I357" s="864"/>
      <c r="J357" s="864"/>
      <c r="K357" s="864"/>
      <c r="L357" s="864"/>
      <c r="M357" s="864"/>
      <c r="N357" s="864"/>
      <c r="O357" s="864"/>
      <c r="P357" s="864"/>
      <c r="Q357" s="865"/>
    </row>
    <row r="358" spans="1:17" s="7" customFormat="1" ht="11.25" customHeight="1">
      <c r="A358" s="858"/>
      <c r="B358" s="866" t="s">
        <v>653</v>
      </c>
      <c r="C358" s="867"/>
      <c r="D358" s="867"/>
      <c r="E358" s="867"/>
      <c r="F358" s="867"/>
      <c r="G358" s="867"/>
      <c r="H358" s="867"/>
      <c r="I358" s="867"/>
      <c r="J358" s="867"/>
      <c r="K358" s="867"/>
      <c r="L358" s="867"/>
      <c r="M358" s="867"/>
      <c r="N358" s="867"/>
      <c r="O358" s="867"/>
      <c r="P358" s="867"/>
      <c r="Q358" s="868"/>
    </row>
    <row r="359" spans="1:17" s="7" customFormat="1" ht="11.25" customHeight="1">
      <c r="A359" s="858"/>
      <c r="B359" s="866" t="s">
        <v>654</v>
      </c>
      <c r="C359" s="867"/>
      <c r="D359" s="867"/>
      <c r="E359" s="867"/>
      <c r="F359" s="867"/>
      <c r="G359" s="867"/>
      <c r="H359" s="867"/>
      <c r="I359" s="867"/>
      <c r="J359" s="867"/>
      <c r="K359" s="867"/>
      <c r="L359" s="867"/>
      <c r="M359" s="867"/>
      <c r="N359" s="867"/>
      <c r="O359" s="867"/>
      <c r="P359" s="867"/>
      <c r="Q359" s="868"/>
    </row>
    <row r="360" spans="1:17" s="7" customFormat="1" ht="11.25" customHeight="1">
      <c r="A360" s="858"/>
      <c r="B360" s="866" t="s">
        <v>807</v>
      </c>
      <c r="C360" s="867"/>
      <c r="D360" s="867"/>
      <c r="E360" s="867"/>
      <c r="F360" s="867"/>
      <c r="G360" s="867"/>
      <c r="H360" s="867"/>
      <c r="I360" s="867"/>
      <c r="J360" s="867"/>
      <c r="K360" s="867"/>
      <c r="L360" s="867"/>
      <c r="M360" s="867"/>
      <c r="N360" s="867"/>
      <c r="O360" s="867"/>
      <c r="P360" s="867"/>
      <c r="Q360" s="868"/>
    </row>
    <row r="361" spans="1:17" s="7" customFormat="1" ht="11.25" customHeight="1">
      <c r="A361" s="858"/>
      <c r="B361" s="446" t="s">
        <v>801</v>
      </c>
      <c r="C361" s="446" t="s">
        <v>467</v>
      </c>
      <c r="D361" s="446">
        <f>SUM(D362:D385)</f>
        <v>819052</v>
      </c>
      <c r="E361" s="447">
        <f>SUM(E362:E385)</f>
        <v>301263.2300000001</v>
      </c>
      <c r="F361" s="447">
        <f aca="true" t="shared" si="98" ref="F361:Q361">SUM(F362:F385)</f>
        <v>45189.46</v>
      </c>
      <c r="G361" s="447">
        <f t="shared" si="98"/>
        <v>256073.77000000002</v>
      </c>
      <c r="H361" s="447">
        <f t="shared" si="98"/>
        <v>301263.2300000001</v>
      </c>
      <c r="I361" s="447">
        <f t="shared" si="98"/>
        <v>45189.46</v>
      </c>
      <c r="J361" s="447">
        <f t="shared" si="98"/>
        <v>0</v>
      </c>
      <c r="K361" s="447">
        <f t="shared" si="98"/>
        <v>0</v>
      </c>
      <c r="L361" s="447">
        <f t="shared" si="98"/>
        <v>45189.46</v>
      </c>
      <c r="M361" s="447">
        <f t="shared" si="98"/>
        <v>256073.77000000002</v>
      </c>
      <c r="N361" s="447">
        <f t="shared" si="98"/>
        <v>0</v>
      </c>
      <c r="O361" s="447">
        <f t="shared" si="98"/>
        <v>0</v>
      </c>
      <c r="P361" s="447">
        <f t="shared" si="98"/>
        <v>0</v>
      </c>
      <c r="Q361" s="449">
        <f t="shared" si="98"/>
        <v>256073.77000000002</v>
      </c>
    </row>
    <row r="362" spans="1:17" s="7" customFormat="1" ht="11.25" customHeight="1">
      <c r="A362" s="858"/>
      <c r="B362" s="76" t="s">
        <v>444</v>
      </c>
      <c r="C362" s="354" t="s">
        <v>805</v>
      </c>
      <c r="D362" s="76">
        <v>26010</v>
      </c>
      <c r="E362" s="239">
        <f>F362+G362</f>
        <v>13005</v>
      </c>
      <c r="F362" s="239"/>
      <c r="G362" s="239">
        <f>M362</f>
        <v>13005</v>
      </c>
      <c r="H362" s="239">
        <f>I362+M362</f>
        <v>13005</v>
      </c>
      <c r="I362" s="239">
        <f>L362</f>
        <v>0</v>
      </c>
      <c r="J362" s="239"/>
      <c r="K362" s="239"/>
      <c r="L362" s="239"/>
      <c r="M362" s="245">
        <f>Q362</f>
        <v>13005</v>
      </c>
      <c r="N362" s="239"/>
      <c r="O362" s="239"/>
      <c r="P362" s="239"/>
      <c r="Q362" s="252">
        <v>13005</v>
      </c>
    </row>
    <row r="363" spans="1:17" s="7" customFormat="1" ht="11.25" customHeight="1">
      <c r="A363" s="858"/>
      <c r="B363" s="76" t="s">
        <v>444</v>
      </c>
      <c r="C363" s="354" t="s">
        <v>643</v>
      </c>
      <c r="D363" s="76">
        <v>4590</v>
      </c>
      <c r="E363" s="239">
        <f aca="true" t="shared" si="99" ref="E363:E385">F363+G363</f>
        <v>2295</v>
      </c>
      <c r="F363" s="239">
        <f>I363</f>
        <v>2295</v>
      </c>
      <c r="G363" s="239"/>
      <c r="H363" s="239">
        <f aca="true" t="shared" si="100" ref="H363:H385">I363+M363</f>
        <v>2295</v>
      </c>
      <c r="I363" s="239">
        <f aca="true" t="shared" si="101" ref="I363:I385">L363</f>
        <v>2295</v>
      </c>
      <c r="J363" s="239"/>
      <c r="K363" s="239"/>
      <c r="L363" s="239">
        <v>2295</v>
      </c>
      <c r="M363" s="245"/>
      <c r="N363" s="239"/>
      <c r="O363" s="239"/>
      <c r="P363" s="239"/>
      <c r="Q363" s="252"/>
    </row>
    <row r="364" spans="1:17" s="7" customFormat="1" ht="11.25" customHeight="1">
      <c r="A364" s="858"/>
      <c r="B364" s="76" t="s">
        <v>849</v>
      </c>
      <c r="C364" s="354" t="s">
        <v>793</v>
      </c>
      <c r="D364" s="76">
        <v>25133</v>
      </c>
      <c r="E364" s="239">
        <f t="shared" si="99"/>
        <v>11798</v>
      </c>
      <c r="F364" s="239"/>
      <c r="G364" s="239">
        <f>M364</f>
        <v>11798</v>
      </c>
      <c r="H364" s="239">
        <f t="shared" si="100"/>
        <v>11798</v>
      </c>
      <c r="I364" s="239">
        <f t="shared" si="101"/>
        <v>0</v>
      </c>
      <c r="J364" s="239"/>
      <c r="K364" s="239"/>
      <c r="L364" s="239"/>
      <c r="M364" s="245">
        <f>Q364</f>
        <v>11798</v>
      </c>
      <c r="N364" s="239"/>
      <c r="O364" s="239"/>
      <c r="P364" s="239"/>
      <c r="Q364" s="252">
        <v>11798</v>
      </c>
    </row>
    <row r="365" spans="1:17" s="7" customFormat="1" ht="11.25" customHeight="1">
      <c r="A365" s="858"/>
      <c r="B365" s="76" t="s">
        <v>849</v>
      </c>
      <c r="C365" s="354" t="s">
        <v>614</v>
      </c>
      <c r="D365" s="76">
        <v>4429</v>
      </c>
      <c r="E365" s="239">
        <f t="shared" si="99"/>
        <v>2081.97</v>
      </c>
      <c r="F365" s="239">
        <f>I365</f>
        <v>2081.97</v>
      </c>
      <c r="G365" s="239"/>
      <c r="H365" s="239">
        <f t="shared" si="100"/>
        <v>2081.97</v>
      </c>
      <c r="I365" s="239">
        <f t="shared" si="101"/>
        <v>2081.97</v>
      </c>
      <c r="J365" s="239"/>
      <c r="K365" s="239"/>
      <c r="L365" s="239">
        <v>2081.97</v>
      </c>
      <c r="M365" s="245"/>
      <c r="N365" s="239"/>
      <c r="O365" s="239"/>
      <c r="P365" s="239"/>
      <c r="Q365" s="252"/>
    </row>
    <row r="366" spans="1:17" s="7" customFormat="1" ht="11.25" customHeight="1">
      <c r="A366" s="858"/>
      <c r="B366" s="76" t="s">
        <v>684</v>
      </c>
      <c r="C366" s="354" t="s">
        <v>794</v>
      </c>
      <c r="D366" s="76">
        <v>4058</v>
      </c>
      <c r="E366" s="239">
        <f t="shared" si="99"/>
        <v>1902.99</v>
      </c>
      <c r="F366" s="239"/>
      <c r="G366" s="239">
        <f>M366</f>
        <v>1902.99</v>
      </c>
      <c r="H366" s="239">
        <f t="shared" si="100"/>
        <v>1902.99</v>
      </c>
      <c r="I366" s="239">
        <f t="shared" si="101"/>
        <v>0</v>
      </c>
      <c r="J366" s="239"/>
      <c r="K366" s="239"/>
      <c r="L366" s="239"/>
      <c r="M366" s="245">
        <f>Q366</f>
        <v>1902.99</v>
      </c>
      <c r="N366" s="239"/>
      <c r="O366" s="239"/>
      <c r="P366" s="239"/>
      <c r="Q366" s="252">
        <v>1902.99</v>
      </c>
    </row>
    <row r="367" spans="1:17" s="7" customFormat="1" ht="11.25" customHeight="1">
      <c r="A367" s="858"/>
      <c r="B367" s="76" t="s">
        <v>684</v>
      </c>
      <c r="C367" s="354" t="s">
        <v>615</v>
      </c>
      <c r="D367" s="76">
        <v>730</v>
      </c>
      <c r="E367" s="239">
        <f t="shared" si="99"/>
        <v>335.8</v>
      </c>
      <c r="F367" s="239">
        <f>I367</f>
        <v>335.8</v>
      </c>
      <c r="G367" s="239"/>
      <c r="H367" s="239">
        <f t="shared" si="100"/>
        <v>335.8</v>
      </c>
      <c r="I367" s="239">
        <f t="shared" si="101"/>
        <v>335.8</v>
      </c>
      <c r="J367" s="239"/>
      <c r="K367" s="239"/>
      <c r="L367" s="239">
        <v>335.8</v>
      </c>
      <c r="M367" s="245"/>
      <c r="N367" s="239"/>
      <c r="O367" s="239"/>
      <c r="P367" s="239"/>
      <c r="Q367" s="252"/>
    </row>
    <row r="368" spans="1:17" s="7" customFormat="1" ht="11.25" customHeight="1">
      <c r="A368" s="858"/>
      <c r="B368" s="76" t="s">
        <v>367</v>
      </c>
      <c r="C368" s="354" t="s">
        <v>795</v>
      </c>
      <c r="D368" s="76">
        <v>158142</v>
      </c>
      <c r="E368" s="239">
        <f t="shared" si="99"/>
        <v>81238.75</v>
      </c>
      <c r="F368" s="239"/>
      <c r="G368" s="239">
        <f>M368</f>
        <v>81238.75</v>
      </c>
      <c r="H368" s="239">
        <f t="shared" si="100"/>
        <v>81238.75</v>
      </c>
      <c r="I368" s="239">
        <f t="shared" si="101"/>
        <v>0</v>
      </c>
      <c r="J368" s="239"/>
      <c r="K368" s="239"/>
      <c r="L368" s="239"/>
      <c r="M368" s="245">
        <f>Q368</f>
        <v>81238.75</v>
      </c>
      <c r="N368" s="239"/>
      <c r="O368" s="239"/>
      <c r="P368" s="239"/>
      <c r="Q368" s="252">
        <v>81238.75</v>
      </c>
    </row>
    <row r="369" spans="1:17" s="7" customFormat="1" ht="11.25" customHeight="1">
      <c r="A369" s="858"/>
      <c r="B369" s="76" t="s">
        <v>367</v>
      </c>
      <c r="C369" s="354" t="s">
        <v>616</v>
      </c>
      <c r="D369" s="76">
        <v>27908</v>
      </c>
      <c r="E369" s="239">
        <f t="shared" si="99"/>
        <v>14336.25</v>
      </c>
      <c r="F369" s="239">
        <f>I369</f>
        <v>14336.25</v>
      </c>
      <c r="G369" s="239"/>
      <c r="H369" s="239">
        <f t="shared" si="100"/>
        <v>14336.25</v>
      </c>
      <c r="I369" s="239">
        <f t="shared" si="101"/>
        <v>14336.25</v>
      </c>
      <c r="J369" s="239"/>
      <c r="K369" s="239"/>
      <c r="L369" s="239">
        <v>14336.25</v>
      </c>
      <c r="M369" s="245"/>
      <c r="N369" s="239"/>
      <c r="O369" s="239"/>
      <c r="P369" s="239"/>
      <c r="Q369" s="252"/>
    </row>
    <row r="370" spans="1:17" s="7" customFormat="1" ht="11.25" customHeight="1">
      <c r="A370" s="858"/>
      <c r="B370" s="76" t="s">
        <v>686</v>
      </c>
      <c r="C370" s="354" t="s">
        <v>399</v>
      </c>
      <c r="D370" s="76">
        <v>2074</v>
      </c>
      <c r="E370" s="239">
        <f t="shared" si="99"/>
        <v>1013.33</v>
      </c>
      <c r="F370" s="239"/>
      <c r="G370" s="239">
        <f>M370</f>
        <v>1013.33</v>
      </c>
      <c r="H370" s="239">
        <f t="shared" si="100"/>
        <v>1013.33</v>
      </c>
      <c r="I370" s="239">
        <f t="shared" si="101"/>
        <v>0</v>
      </c>
      <c r="J370" s="239"/>
      <c r="K370" s="239"/>
      <c r="L370" s="239"/>
      <c r="M370" s="245">
        <f>Q370</f>
        <v>1013.33</v>
      </c>
      <c r="N370" s="239"/>
      <c r="O370" s="239"/>
      <c r="P370" s="239"/>
      <c r="Q370" s="252">
        <v>1013.33</v>
      </c>
    </row>
    <row r="371" spans="1:17" s="7" customFormat="1" ht="11.25" customHeight="1">
      <c r="A371" s="858"/>
      <c r="B371" s="76" t="s">
        <v>686</v>
      </c>
      <c r="C371" s="354" t="s">
        <v>475</v>
      </c>
      <c r="D371" s="76">
        <v>366</v>
      </c>
      <c r="E371" s="239">
        <f t="shared" si="99"/>
        <v>178.82</v>
      </c>
      <c r="F371" s="239">
        <f>I371</f>
        <v>178.82</v>
      </c>
      <c r="G371" s="239"/>
      <c r="H371" s="239">
        <f t="shared" si="100"/>
        <v>178.82</v>
      </c>
      <c r="I371" s="239">
        <f t="shared" si="101"/>
        <v>178.82</v>
      </c>
      <c r="J371" s="239"/>
      <c r="K371" s="239"/>
      <c r="L371" s="239">
        <v>178.82</v>
      </c>
      <c r="M371" s="245"/>
      <c r="N371" s="239"/>
      <c r="O371" s="239"/>
      <c r="P371" s="239"/>
      <c r="Q371" s="252"/>
    </row>
    <row r="372" spans="1:17" s="7" customFormat="1" ht="11.25" customHeight="1">
      <c r="A372" s="858"/>
      <c r="B372" s="76" t="s">
        <v>869</v>
      </c>
      <c r="C372" s="354" t="s">
        <v>476</v>
      </c>
      <c r="D372" s="76">
        <v>464490</v>
      </c>
      <c r="E372" s="239">
        <f t="shared" si="99"/>
        <v>141101.45</v>
      </c>
      <c r="F372" s="239"/>
      <c r="G372" s="239">
        <f>M372</f>
        <v>141101.45</v>
      </c>
      <c r="H372" s="239">
        <f t="shared" si="100"/>
        <v>141101.45</v>
      </c>
      <c r="I372" s="239">
        <f t="shared" si="101"/>
        <v>0</v>
      </c>
      <c r="J372" s="239"/>
      <c r="K372" s="239"/>
      <c r="L372" s="239"/>
      <c r="M372" s="245">
        <f>Q372</f>
        <v>141101.45</v>
      </c>
      <c r="N372" s="239"/>
      <c r="O372" s="239"/>
      <c r="P372" s="239"/>
      <c r="Q372" s="252">
        <v>141101.45</v>
      </c>
    </row>
    <row r="373" spans="1:17" s="7" customFormat="1" ht="11.25" customHeight="1">
      <c r="A373" s="858"/>
      <c r="B373" s="76" t="s">
        <v>869</v>
      </c>
      <c r="C373" s="354" t="s">
        <v>617</v>
      </c>
      <c r="D373" s="76">
        <v>81970</v>
      </c>
      <c r="E373" s="239">
        <f t="shared" si="99"/>
        <v>24900.27</v>
      </c>
      <c r="F373" s="239">
        <f>I373</f>
        <v>24900.27</v>
      </c>
      <c r="G373" s="239"/>
      <c r="H373" s="239">
        <f t="shared" si="100"/>
        <v>24900.27</v>
      </c>
      <c r="I373" s="239">
        <f t="shared" si="101"/>
        <v>24900.27</v>
      </c>
      <c r="J373" s="239"/>
      <c r="K373" s="239"/>
      <c r="L373" s="239">
        <v>24900.27</v>
      </c>
      <c r="M373" s="245"/>
      <c r="N373" s="239"/>
      <c r="O373" s="239"/>
      <c r="P373" s="239"/>
      <c r="Q373" s="252"/>
    </row>
    <row r="374" spans="1:17" s="7" customFormat="1" ht="11.25" customHeight="1">
      <c r="A374" s="858"/>
      <c r="B374" s="76" t="s">
        <v>369</v>
      </c>
      <c r="C374" s="354" t="s">
        <v>809</v>
      </c>
      <c r="D374" s="76">
        <v>5100</v>
      </c>
      <c r="E374" s="239">
        <f t="shared" si="99"/>
        <v>2550</v>
      </c>
      <c r="F374" s="239"/>
      <c r="G374" s="239">
        <f>M374</f>
        <v>2550</v>
      </c>
      <c r="H374" s="239">
        <f t="shared" si="100"/>
        <v>2550</v>
      </c>
      <c r="I374" s="239">
        <f t="shared" si="101"/>
        <v>0</v>
      </c>
      <c r="J374" s="239"/>
      <c r="K374" s="239"/>
      <c r="L374" s="239"/>
      <c r="M374" s="245">
        <f>Q374</f>
        <v>2550</v>
      </c>
      <c r="N374" s="239"/>
      <c r="O374" s="239"/>
      <c r="P374" s="239"/>
      <c r="Q374" s="252">
        <v>2550</v>
      </c>
    </row>
    <row r="375" spans="1:17" s="7" customFormat="1" ht="11.25" customHeight="1">
      <c r="A375" s="858"/>
      <c r="B375" s="76" t="s">
        <v>369</v>
      </c>
      <c r="C375" s="354" t="s">
        <v>810</v>
      </c>
      <c r="D375" s="76">
        <v>900</v>
      </c>
      <c r="E375" s="239">
        <f t="shared" si="99"/>
        <v>450</v>
      </c>
      <c r="F375" s="239">
        <f>I375</f>
        <v>450</v>
      </c>
      <c r="G375" s="239"/>
      <c r="H375" s="239">
        <f t="shared" si="100"/>
        <v>450</v>
      </c>
      <c r="I375" s="239">
        <f t="shared" si="101"/>
        <v>450</v>
      </c>
      <c r="J375" s="239"/>
      <c r="K375" s="239"/>
      <c r="L375" s="239">
        <v>450</v>
      </c>
      <c r="M375" s="245"/>
      <c r="N375" s="239"/>
      <c r="O375" s="239"/>
      <c r="P375" s="239"/>
      <c r="Q375" s="252"/>
    </row>
    <row r="376" spans="1:17" s="7" customFormat="1" ht="11.25" customHeight="1">
      <c r="A376" s="858"/>
      <c r="B376" s="76" t="s">
        <v>1006</v>
      </c>
      <c r="C376" s="354" t="s">
        <v>811</v>
      </c>
      <c r="D376" s="76">
        <v>1326</v>
      </c>
      <c r="E376" s="239">
        <f t="shared" si="99"/>
        <v>537.71</v>
      </c>
      <c r="F376" s="239"/>
      <c r="G376" s="239">
        <f>M376</f>
        <v>537.71</v>
      </c>
      <c r="H376" s="239">
        <f t="shared" si="100"/>
        <v>537.71</v>
      </c>
      <c r="I376" s="239">
        <f t="shared" si="101"/>
        <v>0</v>
      </c>
      <c r="J376" s="239"/>
      <c r="K376" s="239"/>
      <c r="L376" s="239"/>
      <c r="M376" s="245">
        <f>Q376</f>
        <v>537.71</v>
      </c>
      <c r="N376" s="239"/>
      <c r="O376" s="239"/>
      <c r="P376" s="239"/>
      <c r="Q376" s="252">
        <v>537.71</v>
      </c>
    </row>
    <row r="377" spans="1:17" s="7" customFormat="1" ht="11.25" customHeight="1">
      <c r="A377" s="858"/>
      <c r="B377" s="76" t="s">
        <v>1006</v>
      </c>
      <c r="C377" s="354" t="s">
        <v>647</v>
      </c>
      <c r="D377" s="76">
        <v>234</v>
      </c>
      <c r="E377" s="239">
        <f t="shared" si="99"/>
        <v>94.89</v>
      </c>
      <c r="F377" s="239">
        <f>I377</f>
        <v>94.89</v>
      </c>
      <c r="G377" s="239"/>
      <c r="H377" s="239">
        <f t="shared" si="100"/>
        <v>94.89</v>
      </c>
      <c r="I377" s="239">
        <f t="shared" si="101"/>
        <v>94.89</v>
      </c>
      <c r="J377" s="239"/>
      <c r="K377" s="239"/>
      <c r="L377" s="239">
        <v>94.89</v>
      </c>
      <c r="M377" s="245"/>
      <c r="N377" s="239"/>
      <c r="O377" s="239"/>
      <c r="P377" s="239"/>
      <c r="Q377" s="252"/>
    </row>
    <row r="378" spans="1:17" s="7" customFormat="1" ht="11.25" customHeight="1">
      <c r="A378" s="858"/>
      <c r="B378" s="76" t="s">
        <v>656</v>
      </c>
      <c r="C378" s="354" t="s">
        <v>812</v>
      </c>
      <c r="D378" s="76">
        <v>5100</v>
      </c>
      <c r="E378" s="239">
        <f t="shared" si="99"/>
        <v>2550</v>
      </c>
      <c r="F378" s="239"/>
      <c r="G378" s="239">
        <f aca="true" t="shared" si="102" ref="G378:G385">M378</f>
        <v>2550</v>
      </c>
      <c r="H378" s="239">
        <f t="shared" si="100"/>
        <v>2550</v>
      </c>
      <c r="I378" s="239">
        <f t="shared" si="101"/>
        <v>0</v>
      </c>
      <c r="J378" s="239"/>
      <c r="K378" s="239"/>
      <c r="L378" s="239"/>
      <c r="M378" s="245">
        <f>Q378</f>
        <v>2550</v>
      </c>
      <c r="N378" s="239"/>
      <c r="O378" s="239"/>
      <c r="P378" s="239"/>
      <c r="Q378" s="252">
        <v>2550</v>
      </c>
    </row>
    <row r="379" spans="1:17" s="7" customFormat="1" ht="11.25" customHeight="1">
      <c r="A379" s="858"/>
      <c r="B379" s="76" t="s">
        <v>656</v>
      </c>
      <c r="C379" s="354" t="s">
        <v>657</v>
      </c>
      <c r="D379" s="76">
        <v>900</v>
      </c>
      <c r="E379" s="239">
        <f t="shared" si="99"/>
        <v>450</v>
      </c>
      <c r="F379" s="239">
        <f aca="true" t="shared" si="103" ref="F379:F385">I379</f>
        <v>450</v>
      </c>
      <c r="G379" s="239">
        <f t="shared" si="102"/>
        <v>0</v>
      </c>
      <c r="H379" s="239">
        <f t="shared" si="100"/>
        <v>450</v>
      </c>
      <c r="I379" s="239">
        <f t="shared" si="101"/>
        <v>450</v>
      </c>
      <c r="J379" s="239"/>
      <c r="K379" s="239"/>
      <c r="L379" s="239">
        <v>450</v>
      </c>
      <c r="M379" s="245">
        <f aca="true" t="shared" si="104" ref="M379:M385">Q379</f>
        <v>0</v>
      </c>
      <c r="N379" s="239"/>
      <c r="O379" s="239"/>
      <c r="P379" s="239"/>
      <c r="Q379" s="252"/>
    </row>
    <row r="380" spans="1:17" s="7" customFormat="1" ht="11.25" customHeight="1">
      <c r="A380" s="858"/>
      <c r="B380" s="76" t="s">
        <v>693</v>
      </c>
      <c r="C380" s="354" t="s">
        <v>813</v>
      </c>
      <c r="D380" s="76">
        <v>408</v>
      </c>
      <c r="E380" s="239">
        <f t="shared" si="99"/>
        <v>272</v>
      </c>
      <c r="F380" s="239">
        <f t="shared" si="103"/>
        <v>0</v>
      </c>
      <c r="G380" s="239">
        <f t="shared" si="102"/>
        <v>272</v>
      </c>
      <c r="H380" s="239">
        <f t="shared" si="100"/>
        <v>272</v>
      </c>
      <c r="I380" s="239">
        <f t="shared" si="101"/>
        <v>0</v>
      </c>
      <c r="J380" s="239"/>
      <c r="K380" s="239"/>
      <c r="L380" s="239"/>
      <c r="M380" s="245">
        <f t="shared" si="104"/>
        <v>272</v>
      </c>
      <c r="N380" s="239"/>
      <c r="O380" s="239"/>
      <c r="P380" s="239"/>
      <c r="Q380" s="252">
        <v>272</v>
      </c>
    </row>
    <row r="381" spans="1:17" s="7" customFormat="1" ht="11.25" customHeight="1">
      <c r="A381" s="858"/>
      <c r="B381" s="76" t="s">
        <v>693</v>
      </c>
      <c r="C381" s="354" t="s">
        <v>814</v>
      </c>
      <c r="D381" s="76">
        <v>72</v>
      </c>
      <c r="E381" s="239">
        <f t="shared" si="99"/>
        <v>48</v>
      </c>
      <c r="F381" s="239">
        <f t="shared" si="103"/>
        <v>48</v>
      </c>
      <c r="G381" s="239">
        <f t="shared" si="102"/>
        <v>0</v>
      </c>
      <c r="H381" s="239">
        <f t="shared" si="100"/>
        <v>48</v>
      </c>
      <c r="I381" s="239">
        <f t="shared" si="101"/>
        <v>48</v>
      </c>
      <c r="J381" s="239"/>
      <c r="K381" s="239"/>
      <c r="L381" s="239">
        <v>48</v>
      </c>
      <c r="M381" s="245">
        <f t="shared" si="104"/>
        <v>0</v>
      </c>
      <c r="N381" s="239"/>
      <c r="O381" s="239"/>
      <c r="P381" s="239"/>
      <c r="Q381" s="252"/>
    </row>
    <row r="382" spans="1:17" s="7" customFormat="1" ht="11.25" customHeight="1">
      <c r="A382" s="858"/>
      <c r="B382" s="76" t="s">
        <v>1007</v>
      </c>
      <c r="C382" s="354" t="s">
        <v>659</v>
      </c>
      <c r="D382" s="76">
        <v>265</v>
      </c>
      <c r="E382" s="239">
        <f t="shared" si="99"/>
        <v>104.54</v>
      </c>
      <c r="F382" s="239">
        <f t="shared" si="103"/>
        <v>0</v>
      </c>
      <c r="G382" s="239">
        <f t="shared" si="102"/>
        <v>104.54</v>
      </c>
      <c r="H382" s="239">
        <f t="shared" si="100"/>
        <v>104.54</v>
      </c>
      <c r="I382" s="239">
        <f t="shared" si="101"/>
        <v>0</v>
      </c>
      <c r="J382" s="239"/>
      <c r="K382" s="239"/>
      <c r="L382" s="239"/>
      <c r="M382" s="245">
        <f t="shared" si="104"/>
        <v>104.54</v>
      </c>
      <c r="N382" s="239"/>
      <c r="O382" s="239"/>
      <c r="P382" s="239"/>
      <c r="Q382" s="252">
        <v>104.54</v>
      </c>
    </row>
    <row r="383" spans="1:17" s="7" customFormat="1" ht="11.25" customHeight="1">
      <c r="A383" s="858"/>
      <c r="B383" s="76" t="s">
        <v>1007</v>
      </c>
      <c r="C383" s="354" t="s">
        <v>618</v>
      </c>
      <c r="D383" s="76">
        <v>47</v>
      </c>
      <c r="E383" s="239">
        <f t="shared" si="99"/>
        <v>18.46</v>
      </c>
      <c r="F383" s="239">
        <f t="shared" si="103"/>
        <v>18.46</v>
      </c>
      <c r="G383" s="239">
        <f t="shared" si="102"/>
        <v>0</v>
      </c>
      <c r="H383" s="239">
        <f t="shared" si="100"/>
        <v>18.46</v>
      </c>
      <c r="I383" s="239">
        <f t="shared" si="101"/>
        <v>18.46</v>
      </c>
      <c r="J383" s="239"/>
      <c r="K383" s="239"/>
      <c r="L383" s="239">
        <v>18.46</v>
      </c>
      <c r="M383" s="245">
        <f t="shared" si="104"/>
        <v>0</v>
      </c>
      <c r="N383" s="239"/>
      <c r="O383" s="239"/>
      <c r="P383" s="239"/>
      <c r="Q383" s="252"/>
    </row>
    <row r="384" spans="1:17" s="7" customFormat="1" ht="11.25" customHeight="1">
      <c r="A384" s="858"/>
      <c r="B384" s="76" t="s">
        <v>1008</v>
      </c>
      <c r="C384" s="354" t="s">
        <v>660</v>
      </c>
      <c r="D384" s="76">
        <v>4080</v>
      </c>
      <c r="E384" s="239">
        <f t="shared" si="99"/>
        <v>0</v>
      </c>
      <c r="F384" s="239">
        <f t="shared" si="103"/>
        <v>0</v>
      </c>
      <c r="G384" s="239">
        <f t="shared" si="102"/>
        <v>0</v>
      </c>
      <c r="H384" s="239">
        <f t="shared" si="100"/>
        <v>0</v>
      </c>
      <c r="I384" s="239">
        <f t="shared" si="101"/>
        <v>0</v>
      </c>
      <c r="J384" s="239"/>
      <c r="K384" s="239"/>
      <c r="L384" s="239"/>
      <c r="M384" s="245">
        <f t="shared" si="104"/>
        <v>0</v>
      </c>
      <c r="N384" s="239"/>
      <c r="O384" s="239"/>
      <c r="P384" s="239"/>
      <c r="Q384" s="252">
        <v>0</v>
      </c>
    </row>
    <row r="385" spans="1:17" s="7" customFormat="1" ht="11.25" customHeight="1">
      <c r="A385" s="859"/>
      <c r="B385" s="76" t="s">
        <v>1008</v>
      </c>
      <c r="C385" s="354" t="s">
        <v>658</v>
      </c>
      <c r="D385" s="76">
        <v>720</v>
      </c>
      <c r="E385" s="239">
        <f t="shared" si="99"/>
        <v>0</v>
      </c>
      <c r="F385" s="239">
        <f t="shared" si="103"/>
        <v>0</v>
      </c>
      <c r="G385" s="239">
        <f t="shared" si="102"/>
        <v>0</v>
      </c>
      <c r="H385" s="239">
        <f t="shared" si="100"/>
        <v>0</v>
      </c>
      <c r="I385" s="239">
        <f t="shared" si="101"/>
        <v>0</v>
      </c>
      <c r="J385" s="239"/>
      <c r="K385" s="239"/>
      <c r="L385" s="239">
        <v>0</v>
      </c>
      <c r="M385" s="245">
        <f t="shared" si="104"/>
        <v>0</v>
      </c>
      <c r="N385" s="239"/>
      <c r="O385" s="239"/>
      <c r="P385" s="239"/>
      <c r="Q385" s="252"/>
    </row>
    <row r="386" spans="1:17" s="7" customFormat="1" ht="11.25" customHeight="1">
      <c r="A386" s="500"/>
      <c r="B386" s="869" t="s">
        <v>833</v>
      </c>
      <c r="C386" s="869"/>
      <c r="D386" s="869"/>
      <c r="E386" s="869"/>
      <c r="F386" s="869"/>
      <c r="G386" s="869"/>
      <c r="H386" s="869"/>
      <c r="I386" s="869"/>
      <c r="J386" s="869"/>
      <c r="K386" s="869"/>
      <c r="L386" s="869"/>
      <c r="M386" s="869"/>
      <c r="N386" s="869"/>
      <c r="O386" s="869"/>
      <c r="P386" s="869"/>
      <c r="Q386" s="870"/>
    </row>
    <row r="387" spans="1:17" s="7" customFormat="1" ht="11.25" customHeight="1">
      <c r="A387" s="497"/>
      <c r="B387" s="863" t="s">
        <v>478</v>
      </c>
      <c r="C387" s="864"/>
      <c r="D387" s="864"/>
      <c r="E387" s="864"/>
      <c r="F387" s="864"/>
      <c r="G387" s="864"/>
      <c r="H387" s="864"/>
      <c r="I387" s="864"/>
      <c r="J387" s="864"/>
      <c r="K387" s="864"/>
      <c r="L387" s="864"/>
      <c r="M387" s="864"/>
      <c r="N387" s="864"/>
      <c r="O387" s="864"/>
      <c r="P387" s="864"/>
      <c r="Q387" s="865"/>
    </row>
    <row r="388" spans="1:17" s="7" customFormat="1" ht="11.25" customHeight="1">
      <c r="A388" s="497"/>
      <c r="B388" s="866" t="s">
        <v>645</v>
      </c>
      <c r="C388" s="867"/>
      <c r="D388" s="867"/>
      <c r="E388" s="867"/>
      <c r="F388" s="867"/>
      <c r="G388" s="867"/>
      <c r="H388" s="867"/>
      <c r="I388" s="867"/>
      <c r="J388" s="867"/>
      <c r="K388" s="867"/>
      <c r="L388" s="867"/>
      <c r="M388" s="867"/>
      <c r="N388" s="867"/>
      <c r="O388" s="867"/>
      <c r="P388" s="867"/>
      <c r="Q388" s="868"/>
    </row>
    <row r="389" spans="1:17" s="7" customFormat="1" ht="11.25" customHeight="1">
      <c r="A389" s="497"/>
      <c r="B389" s="866" t="s">
        <v>642</v>
      </c>
      <c r="C389" s="867"/>
      <c r="D389" s="867"/>
      <c r="E389" s="867"/>
      <c r="F389" s="867"/>
      <c r="G389" s="867"/>
      <c r="H389" s="867"/>
      <c r="I389" s="867"/>
      <c r="J389" s="867"/>
      <c r="K389" s="867"/>
      <c r="L389" s="867"/>
      <c r="M389" s="867"/>
      <c r="N389" s="867"/>
      <c r="O389" s="867"/>
      <c r="P389" s="867"/>
      <c r="Q389" s="868"/>
    </row>
    <row r="390" spans="1:17" s="7" customFormat="1" ht="11.25" customHeight="1">
      <c r="A390" s="497"/>
      <c r="B390" s="866" t="s">
        <v>815</v>
      </c>
      <c r="C390" s="867"/>
      <c r="D390" s="867"/>
      <c r="E390" s="867"/>
      <c r="F390" s="867"/>
      <c r="G390" s="867"/>
      <c r="H390" s="867"/>
      <c r="I390" s="867"/>
      <c r="J390" s="867"/>
      <c r="K390" s="867"/>
      <c r="L390" s="867"/>
      <c r="M390" s="867"/>
      <c r="N390" s="867"/>
      <c r="O390" s="867"/>
      <c r="P390" s="867"/>
      <c r="Q390" s="868"/>
    </row>
    <row r="391" spans="1:17" s="7" customFormat="1" ht="15.75" customHeight="1">
      <c r="A391" s="497"/>
      <c r="B391" s="446" t="s">
        <v>791</v>
      </c>
      <c r="C391" s="446" t="s">
        <v>467</v>
      </c>
      <c r="D391" s="452">
        <f aca="true" t="shared" si="105" ref="D391:Q391">SUM(D392:D405)</f>
        <v>207566</v>
      </c>
      <c r="E391" s="452">
        <f t="shared" si="105"/>
        <v>21039.25</v>
      </c>
      <c r="F391" s="452">
        <f>SUM(F392:F405)</f>
        <v>3155.9</v>
      </c>
      <c r="G391" s="452">
        <f t="shared" si="105"/>
        <v>17883.350000000002</v>
      </c>
      <c r="H391" s="452">
        <f t="shared" si="105"/>
        <v>21039.25</v>
      </c>
      <c r="I391" s="452">
        <f t="shared" si="105"/>
        <v>3155.9</v>
      </c>
      <c r="J391" s="452">
        <f t="shared" si="105"/>
        <v>0</v>
      </c>
      <c r="K391" s="452">
        <f t="shared" si="105"/>
        <v>0</v>
      </c>
      <c r="L391" s="452">
        <f t="shared" si="105"/>
        <v>3155.9</v>
      </c>
      <c r="M391" s="452">
        <f t="shared" si="105"/>
        <v>17883.350000000002</v>
      </c>
      <c r="N391" s="452">
        <f t="shared" si="105"/>
        <v>0</v>
      </c>
      <c r="O391" s="452">
        <f t="shared" si="105"/>
        <v>0</v>
      </c>
      <c r="P391" s="452">
        <f t="shared" si="105"/>
        <v>0</v>
      </c>
      <c r="Q391" s="455">
        <f t="shared" si="105"/>
        <v>17883.350000000002</v>
      </c>
    </row>
    <row r="392" spans="1:17" s="7" customFormat="1" ht="11.25" customHeight="1">
      <c r="A392" s="497"/>
      <c r="B392" s="664" t="s">
        <v>988</v>
      </c>
      <c r="C392" s="662" t="s">
        <v>816</v>
      </c>
      <c r="D392" s="256">
        <v>25780</v>
      </c>
      <c r="E392" s="399">
        <f aca="true" t="shared" si="106" ref="E392:E405">F392+G392</f>
        <v>0</v>
      </c>
      <c r="F392" s="399">
        <f aca="true" t="shared" si="107" ref="F392:F405">I392</f>
        <v>0</v>
      </c>
      <c r="G392" s="399">
        <f aca="true" t="shared" si="108" ref="G392:G405">M392</f>
        <v>0</v>
      </c>
      <c r="H392" s="399">
        <f aca="true" t="shared" si="109" ref="H392:H405">I392+M392</f>
        <v>0</v>
      </c>
      <c r="I392" s="399">
        <f aca="true" t="shared" si="110" ref="I392:I405">L392</f>
        <v>0</v>
      </c>
      <c r="J392" s="256"/>
      <c r="K392" s="256"/>
      <c r="L392" s="256"/>
      <c r="M392" s="399">
        <f aca="true" t="shared" si="111" ref="M392:M405">Q392</f>
        <v>0</v>
      </c>
      <c r="N392" s="256"/>
      <c r="O392" s="256"/>
      <c r="P392" s="256"/>
      <c r="Q392" s="663">
        <v>0</v>
      </c>
    </row>
    <row r="393" spans="1:17" s="7" customFormat="1" ht="11.25" customHeight="1">
      <c r="A393" s="497"/>
      <c r="B393" s="664" t="s">
        <v>988</v>
      </c>
      <c r="C393" s="662" t="s">
        <v>646</v>
      </c>
      <c r="D393" s="256">
        <v>4550</v>
      </c>
      <c r="E393" s="399">
        <f t="shared" si="106"/>
        <v>0</v>
      </c>
      <c r="F393" s="399">
        <f t="shared" si="107"/>
        <v>0</v>
      </c>
      <c r="G393" s="399">
        <f t="shared" si="108"/>
        <v>0</v>
      </c>
      <c r="H393" s="399">
        <f t="shared" si="109"/>
        <v>0</v>
      </c>
      <c r="I393" s="399">
        <f t="shared" si="110"/>
        <v>0</v>
      </c>
      <c r="J393" s="256"/>
      <c r="K393" s="256"/>
      <c r="L393" s="256">
        <v>0</v>
      </c>
      <c r="M393" s="399">
        <f t="shared" si="111"/>
        <v>0</v>
      </c>
      <c r="N393" s="256"/>
      <c r="O393" s="256"/>
      <c r="P393" s="256"/>
      <c r="Q393" s="663"/>
    </row>
    <row r="394" spans="1:17" s="7" customFormat="1" ht="11.25" customHeight="1">
      <c r="A394" s="497"/>
      <c r="B394" s="494" t="s">
        <v>849</v>
      </c>
      <c r="C394" s="504" t="s">
        <v>793</v>
      </c>
      <c r="D394" s="394">
        <v>14633</v>
      </c>
      <c r="E394" s="399">
        <f>F392+G394</f>
        <v>2107.23</v>
      </c>
      <c r="F394" s="399">
        <f t="shared" si="107"/>
        <v>0</v>
      </c>
      <c r="G394" s="399">
        <f t="shared" si="108"/>
        <v>2107.23</v>
      </c>
      <c r="H394" s="399">
        <f t="shared" si="109"/>
        <v>2107.23</v>
      </c>
      <c r="I394" s="399">
        <f t="shared" si="110"/>
        <v>0</v>
      </c>
      <c r="J394" s="399"/>
      <c r="K394" s="399"/>
      <c r="L394" s="399"/>
      <c r="M394" s="399">
        <f t="shared" si="111"/>
        <v>2107.23</v>
      </c>
      <c r="N394" s="399"/>
      <c r="O394" s="399"/>
      <c r="P394" s="399"/>
      <c r="Q394" s="416">
        <v>2107.23</v>
      </c>
    </row>
    <row r="395" spans="1:17" s="7" customFormat="1" ht="11.25" customHeight="1">
      <c r="A395" s="502" t="s">
        <v>808</v>
      </c>
      <c r="B395" s="494" t="s">
        <v>849</v>
      </c>
      <c r="C395" s="354" t="s">
        <v>614</v>
      </c>
      <c r="D395" s="394">
        <v>2585</v>
      </c>
      <c r="E395" s="399">
        <f t="shared" si="106"/>
        <v>371.87</v>
      </c>
      <c r="F395" s="399">
        <f t="shared" si="107"/>
        <v>371.87</v>
      </c>
      <c r="G395" s="399">
        <f t="shared" si="108"/>
        <v>0</v>
      </c>
      <c r="H395" s="399">
        <f t="shared" si="109"/>
        <v>371.87</v>
      </c>
      <c r="I395" s="399">
        <f t="shared" si="110"/>
        <v>371.87</v>
      </c>
      <c r="J395" s="399"/>
      <c r="K395" s="399"/>
      <c r="L395" s="399">
        <v>371.87</v>
      </c>
      <c r="M395" s="399">
        <f t="shared" si="111"/>
        <v>0</v>
      </c>
      <c r="N395" s="399"/>
      <c r="O395" s="399"/>
      <c r="P395" s="399"/>
      <c r="Q395" s="416"/>
    </row>
    <row r="396" spans="1:17" s="7" customFormat="1" ht="11.25" customHeight="1">
      <c r="A396" s="497"/>
      <c r="B396" s="494" t="s">
        <v>684</v>
      </c>
      <c r="C396" s="354" t="s">
        <v>794</v>
      </c>
      <c r="D396" s="394">
        <v>1260</v>
      </c>
      <c r="E396" s="399">
        <f t="shared" si="106"/>
        <v>339.88</v>
      </c>
      <c r="F396" s="399">
        <f t="shared" si="107"/>
        <v>0</v>
      </c>
      <c r="G396" s="399">
        <f t="shared" si="108"/>
        <v>339.88</v>
      </c>
      <c r="H396" s="399">
        <f t="shared" si="109"/>
        <v>339.88</v>
      </c>
      <c r="I396" s="399">
        <f t="shared" si="110"/>
        <v>0</v>
      </c>
      <c r="J396" s="399"/>
      <c r="K396" s="399"/>
      <c r="L396" s="399"/>
      <c r="M396" s="399">
        <f t="shared" si="111"/>
        <v>339.88</v>
      </c>
      <c r="N396" s="399"/>
      <c r="O396" s="399"/>
      <c r="P396" s="399"/>
      <c r="Q396" s="416">
        <v>339.88</v>
      </c>
    </row>
    <row r="397" spans="1:17" s="7" customFormat="1" ht="11.25" customHeight="1">
      <c r="A397" s="497"/>
      <c r="B397" s="494" t="s">
        <v>684</v>
      </c>
      <c r="C397" s="354" t="s">
        <v>615</v>
      </c>
      <c r="D397" s="394">
        <v>223</v>
      </c>
      <c r="E397" s="399">
        <f t="shared" si="106"/>
        <v>59.97</v>
      </c>
      <c r="F397" s="399">
        <f t="shared" si="107"/>
        <v>59.97</v>
      </c>
      <c r="G397" s="399">
        <f t="shared" si="108"/>
        <v>0</v>
      </c>
      <c r="H397" s="399">
        <f t="shared" si="109"/>
        <v>59.97</v>
      </c>
      <c r="I397" s="399">
        <f t="shared" si="110"/>
        <v>59.97</v>
      </c>
      <c r="J397" s="399"/>
      <c r="K397" s="399"/>
      <c r="L397" s="399">
        <v>59.97</v>
      </c>
      <c r="M397" s="399">
        <f t="shared" si="111"/>
        <v>0</v>
      </c>
      <c r="N397" s="399"/>
      <c r="O397" s="399"/>
      <c r="P397" s="399"/>
      <c r="Q397" s="416"/>
    </row>
    <row r="398" spans="1:17" s="7" customFormat="1" ht="11.25" customHeight="1">
      <c r="A398" s="497"/>
      <c r="B398" s="494" t="s">
        <v>500</v>
      </c>
      <c r="C398" s="354" t="s">
        <v>795</v>
      </c>
      <c r="D398" s="394">
        <v>55523</v>
      </c>
      <c r="E398" s="399">
        <f t="shared" si="106"/>
        <v>13872.33</v>
      </c>
      <c r="F398" s="399">
        <f t="shared" si="107"/>
        <v>0</v>
      </c>
      <c r="G398" s="399">
        <f t="shared" si="108"/>
        <v>13872.33</v>
      </c>
      <c r="H398" s="399">
        <f t="shared" si="109"/>
        <v>13872.33</v>
      </c>
      <c r="I398" s="399">
        <f t="shared" si="110"/>
        <v>0</v>
      </c>
      <c r="J398" s="399"/>
      <c r="K398" s="399"/>
      <c r="L398" s="399"/>
      <c r="M398" s="399">
        <f t="shared" si="111"/>
        <v>13872.33</v>
      </c>
      <c r="N398" s="399"/>
      <c r="O398" s="399"/>
      <c r="P398" s="399"/>
      <c r="Q398" s="416">
        <v>13872.33</v>
      </c>
    </row>
    <row r="399" spans="1:17" s="7" customFormat="1" ht="11.25" customHeight="1">
      <c r="A399" s="497"/>
      <c r="B399" s="494" t="s">
        <v>500</v>
      </c>
      <c r="C399" s="354" t="s">
        <v>616</v>
      </c>
      <c r="D399" s="394">
        <v>9798</v>
      </c>
      <c r="E399" s="399">
        <f t="shared" si="106"/>
        <v>2448.07</v>
      </c>
      <c r="F399" s="399">
        <f t="shared" si="107"/>
        <v>2448.07</v>
      </c>
      <c r="G399" s="399">
        <f t="shared" si="108"/>
        <v>0</v>
      </c>
      <c r="H399" s="399">
        <f t="shared" si="109"/>
        <v>2448.07</v>
      </c>
      <c r="I399" s="399">
        <f t="shared" si="110"/>
        <v>2448.07</v>
      </c>
      <c r="J399" s="399"/>
      <c r="K399" s="399"/>
      <c r="L399" s="399">
        <v>2448.07</v>
      </c>
      <c r="M399" s="399">
        <f t="shared" si="111"/>
        <v>0</v>
      </c>
      <c r="N399" s="399"/>
      <c r="O399" s="399"/>
      <c r="P399" s="399"/>
      <c r="Q399" s="416"/>
    </row>
    <row r="400" spans="1:17" s="7" customFormat="1" ht="11.25" customHeight="1">
      <c r="A400" s="497"/>
      <c r="B400" s="494" t="s">
        <v>686</v>
      </c>
      <c r="C400" s="354" t="s">
        <v>399</v>
      </c>
      <c r="D400" s="394">
        <v>1487</v>
      </c>
      <c r="E400" s="399">
        <f t="shared" si="106"/>
        <v>1487.5</v>
      </c>
      <c r="F400" s="399">
        <f t="shared" si="107"/>
        <v>0</v>
      </c>
      <c r="G400" s="399">
        <f t="shared" si="108"/>
        <v>1487.5</v>
      </c>
      <c r="H400" s="399">
        <f t="shared" si="109"/>
        <v>1487.5</v>
      </c>
      <c r="I400" s="399">
        <f t="shared" si="110"/>
        <v>0</v>
      </c>
      <c r="J400" s="399"/>
      <c r="K400" s="399"/>
      <c r="L400" s="399"/>
      <c r="M400" s="399">
        <f t="shared" si="111"/>
        <v>1487.5</v>
      </c>
      <c r="N400" s="399"/>
      <c r="O400" s="399"/>
      <c r="P400" s="399"/>
      <c r="Q400" s="416">
        <v>1487.5</v>
      </c>
    </row>
    <row r="401" spans="1:17" s="7" customFormat="1" ht="11.25" customHeight="1">
      <c r="A401" s="497"/>
      <c r="B401" s="494" t="s">
        <v>686</v>
      </c>
      <c r="C401" s="354" t="s">
        <v>475</v>
      </c>
      <c r="D401" s="394">
        <v>263</v>
      </c>
      <c r="E401" s="399">
        <f t="shared" si="106"/>
        <v>262.5</v>
      </c>
      <c r="F401" s="399">
        <f t="shared" si="107"/>
        <v>262.5</v>
      </c>
      <c r="G401" s="399">
        <f t="shared" si="108"/>
        <v>0</v>
      </c>
      <c r="H401" s="399">
        <f t="shared" si="109"/>
        <v>262.5</v>
      </c>
      <c r="I401" s="399">
        <f t="shared" si="110"/>
        <v>262.5</v>
      </c>
      <c r="J401" s="399"/>
      <c r="K401" s="399"/>
      <c r="L401" s="399">
        <v>262.5</v>
      </c>
      <c r="M401" s="399">
        <f t="shared" si="111"/>
        <v>0</v>
      </c>
      <c r="N401" s="399"/>
      <c r="O401" s="399"/>
      <c r="P401" s="399"/>
      <c r="Q401" s="416"/>
    </row>
    <row r="402" spans="1:17" s="7" customFormat="1" ht="11.25" customHeight="1">
      <c r="A402" s="497"/>
      <c r="B402" s="494" t="s">
        <v>856</v>
      </c>
      <c r="C402" s="354" t="s">
        <v>820</v>
      </c>
      <c r="D402" s="394">
        <v>1700</v>
      </c>
      <c r="E402" s="399">
        <f t="shared" si="106"/>
        <v>0</v>
      </c>
      <c r="F402" s="399">
        <f t="shared" si="107"/>
        <v>0</v>
      </c>
      <c r="G402" s="399">
        <f t="shared" si="108"/>
        <v>0</v>
      </c>
      <c r="H402" s="399">
        <f t="shared" si="109"/>
        <v>0</v>
      </c>
      <c r="I402" s="399">
        <f t="shared" si="110"/>
        <v>0</v>
      </c>
      <c r="J402" s="399"/>
      <c r="K402" s="399"/>
      <c r="L402" s="399"/>
      <c r="M402" s="399">
        <f t="shared" si="111"/>
        <v>0</v>
      </c>
      <c r="N402" s="399"/>
      <c r="O402" s="399"/>
      <c r="P402" s="399"/>
      <c r="Q402" s="416">
        <v>0</v>
      </c>
    </row>
    <row r="403" spans="1:17" s="7" customFormat="1" ht="11.25" customHeight="1">
      <c r="A403" s="497"/>
      <c r="B403" s="494" t="s">
        <v>856</v>
      </c>
      <c r="C403" s="354" t="s">
        <v>655</v>
      </c>
      <c r="D403" s="394">
        <v>300</v>
      </c>
      <c r="E403" s="399">
        <f t="shared" si="106"/>
        <v>0</v>
      </c>
      <c r="F403" s="399">
        <f t="shared" si="107"/>
        <v>0</v>
      </c>
      <c r="G403" s="399">
        <f t="shared" si="108"/>
        <v>0</v>
      </c>
      <c r="H403" s="399">
        <f t="shared" si="109"/>
        <v>0</v>
      </c>
      <c r="I403" s="399">
        <f t="shared" si="110"/>
        <v>0</v>
      </c>
      <c r="J403" s="399"/>
      <c r="K403" s="399"/>
      <c r="L403" s="399">
        <v>0</v>
      </c>
      <c r="M403" s="399">
        <f t="shared" si="111"/>
        <v>0</v>
      </c>
      <c r="N403" s="399"/>
      <c r="O403" s="399"/>
      <c r="P403" s="399"/>
      <c r="Q403" s="416"/>
    </row>
    <row r="404" spans="1:17" s="7" customFormat="1" ht="11.25" customHeight="1">
      <c r="A404" s="497"/>
      <c r="B404" s="494" t="s">
        <v>869</v>
      </c>
      <c r="C404" s="354" t="s">
        <v>400</v>
      </c>
      <c r="D404" s="394">
        <v>76044</v>
      </c>
      <c r="E404" s="399">
        <f t="shared" si="106"/>
        <v>76.41</v>
      </c>
      <c r="F404" s="399">
        <f t="shared" si="107"/>
        <v>0</v>
      </c>
      <c r="G404" s="399">
        <f t="shared" si="108"/>
        <v>76.41</v>
      </c>
      <c r="H404" s="399">
        <f t="shared" si="109"/>
        <v>76.41</v>
      </c>
      <c r="I404" s="399">
        <f t="shared" si="110"/>
        <v>0</v>
      </c>
      <c r="J404" s="399"/>
      <c r="K404" s="399"/>
      <c r="L404" s="399"/>
      <c r="M404" s="399">
        <f t="shared" si="111"/>
        <v>76.41</v>
      </c>
      <c r="N404" s="399"/>
      <c r="O404" s="399"/>
      <c r="P404" s="399"/>
      <c r="Q404" s="416">
        <v>76.41</v>
      </c>
    </row>
    <row r="405" spans="1:17" s="7" customFormat="1" ht="11.25" customHeight="1">
      <c r="A405" s="501"/>
      <c r="B405" s="494" t="s">
        <v>869</v>
      </c>
      <c r="C405" s="354" t="s">
        <v>617</v>
      </c>
      <c r="D405" s="394">
        <v>13420</v>
      </c>
      <c r="E405" s="399">
        <f t="shared" si="106"/>
        <v>13.49</v>
      </c>
      <c r="F405" s="399">
        <f t="shared" si="107"/>
        <v>13.49</v>
      </c>
      <c r="G405" s="399">
        <f t="shared" si="108"/>
        <v>0</v>
      </c>
      <c r="H405" s="399">
        <f t="shared" si="109"/>
        <v>13.49</v>
      </c>
      <c r="I405" s="399">
        <f t="shared" si="110"/>
        <v>13.49</v>
      </c>
      <c r="J405" s="399"/>
      <c r="K405" s="399"/>
      <c r="L405" s="399">
        <v>13.49</v>
      </c>
      <c r="M405" s="399">
        <f t="shared" si="111"/>
        <v>0</v>
      </c>
      <c r="N405" s="399"/>
      <c r="O405" s="399"/>
      <c r="P405" s="399"/>
      <c r="Q405" s="416"/>
    </row>
    <row r="406" spans="1:17" s="7" customFormat="1" ht="17.25" customHeight="1" thickBot="1">
      <c r="A406" s="444"/>
      <c r="B406" s="445" t="s">
        <v>921</v>
      </c>
      <c r="C406" s="445"/>
      <c r="D406" s="505">
        <f aca="true" t="shared" si="112" ref="D406:Q406">D11+D58</f>
        <v>14294703</v>
      </c>
      <c r="E406" s="451">
        <f t="shared" si="112"/>
        <v>2733358.4</v>
      </c>
      <c r="F406" s="451">
        <f t="shared" si="112"/>
        <v>454581.56999999995</v>
      </c>
      <c r="G406" s="451">
        <f t="shared" si="112"/>
        <v>2278776.83</v>
      </c>
      <c r="H406" s="451">
        <f t="shared" si="112"/>
        <v>2733358.4</v>
      </c>
      <c r="I406" s="451">
        <f t="shared" si="112"/>
        <v>454581.56999999995</v>
      </c>
      <c r="J406" s="451">
        <f t="shared" si="112"/>
        <v>0</v>
      </c>
      <c r="K406" s="451">
        <f t="shared" si="112"/>
        <v>0</v>
      </c>
      <c r="L406" s="451">
        <f t="shared" si="112"/>
        <v>454581.56999999995</v>
      </c>
      <c r="M406" s="451">
        <f t="shared" si="112"/>
        <v>2278776.83</v>
      </c>
      <c r="N406" s="451">
        <f t="shared" si="112"/>
        <v>0</v>
      </c>
      <c r="O406" s="451">
        <f t="shared" si="112"/>
        <v>0</v>
      </c>
      <c r="P406" s="451">
        <f t="shared" si="112"/>
        <v>0</v>
      </c>
      <c r="Q406" s="746">
        <f t="shared" si="112"/>
        <v>2278776.83</v>
      </c>
    </row>
    <row r="407" spans="1:17" ht="12.75" customHeight="1">
      <c r="A407" s="32"/>
      <c r="B407" s="29"/>
      <c r="C407" s="29"/>
      <c r="D407" s="29"/>
      <c r="E407" s="51"/>
      <c r="F407" s="29"/>
      <c r="G407" s="29"/>
      <c r="H407" s="29"/>
      <c r="I407" s="29"/>
      <c r="J407" s="29"/>
      <c r="K407" s="29"/>
      <c r="L407" s="29"/>
      <c r="M407" s="29"/>
      <c r="N407" s="29"/>
      <c r="O407" s="29"/>
      <c r="P407" s="29"/>
      <c r="Q407" s="29"/>
    </row>
    <row r="408" spans="1:17" ht="11.25" customHeight="1">
      <c r="A408" s="32"/>
      <c r="B408" s="29"/>
      <c r="C408" s="29"/>
      <c r="D408" s="29"/>
      <c r="E408" s="29"/>
      <c r="F408" s="29"/>
      <c r="G408" s="29"/>
      <c r="H408" s="29"/>
      <c r="I408" s="29"/>
      <c r="J408" s="29"/>
      <c r="K408" s="29"/>
      <c r="L408" s="29"/>
      <c r="M408" s="48"/>
      <c r="N408" s="46"/>
      <c r="O408" s="812" t="s">
        <v>669</v>
      </c>
      <c r="P408" s="812"/>
      <c r="Q408" s="29"/>
    </row>
    <row r="409" spans="1:17" ht="13.5" customHeight="1">
      <c r="A409" s="32"/>
      <c r="B409" s="29"/>
      <c r="C409" s="29"/>
      <c r="D409" s="29"/>
      <c r="E409" s="29"/>
      <c r="F409" s="29"/>
      <c r="G409" s="29"/>
      <c r="H409" s="29"/>
      <c r="I409" s="29"/>
      <c r="J409" s="29"/>
      <c r="K409" s="29"/>
      <c r="L409" s="29"/>
      <c r="M409" s="29"/>
      <c r="N409" s="11"/>
      <c r="O409" s="29"/>
      <c r="P409" s="29"/>
      <c r="Q409" s="29"/>
    </row>
    <row r="410" spans="1:16" ht="12.75">
      <c r="A410" s="7"/>
      <c r="O410" s="812" t="s">
        <v>670</v>
      </c>
      <c r="P410" s="812"/>
    </row>
    <row r="411" ht="12.75">
      <c r="A411" s="7"/>
    </row>
    <row r="412" ht="12.75">
      <c r="A412" s="7"/>
    </row>
    <row r="413" ht="12.75">
      <c r="A413" s="7"/>
    </row>
    <row r="414" ht="12.75">
      <c r="A414" s="7"/>
    </row>
    <row r="415" ht="12.75">
      <c r="A415" s="7"/>
    </row>
    <row r="416" ht="12.75">
      <c r="A416" s="7"/>
    </row>
    <row r="417" ht="12.75">
      <c r="A417" s="7"/>
    </row>
    <row r="418" ht="12.75">
      <c r="A418" s="7"/>
    </row>
    <row r="419" ht="12.75">
      <c r="A419" s="7"/>
    </row>
    <row r="420" ht="12.75">
      <c r="A420" s="7"/>
    </row>
    <row r="421" ht="12.75">
      <c r="A421" s="7"/>
    </row>
    <row r="422" ht="12.75">
      <c r="A422" s="7"/>
    </row>
    <row r="423" ht="12.75">
      <c r="A423" s="7"/>
    </row>
    <row r="424" ht="12.75">
      <c r="A424" s="7"/>
    </row>
    <row r="425" ht="12.75">
      <c r="A425" s="7"/>
    </row>
    <row r="426" ht="12.75">
      <c r="A426" s="7"/>
    </row>
    <row r="427" ht="12.75">
      <c r="A427" s="7"/>
    </row>
    <row r="428" ht="12.75">
      <c r="A428" s="7"/>
    </row>
    <row r="429" ht="12.75">
      <c r="A429" s="7"/>
    </row>
    <row r="430" ht="12.75">
      <c r="A430" s="7"/>
    </row>
    <row r="431" ht="12.75">
      <c r="A431" s="7"/>
    </row>
    <row r="432" ht="12.75">
      <c r="A432" s="7"/>
    </row>
    <row r="433" ht="12.75">
      <c r="A433" s="7"/>
    </row>
    <row r="434" ht="12.75">
      <c r="A434" s="7"/>
    </row>
    <row r="435" ht="12.75">
      <c r="A435" s="7"/>
    </row>
    <row r="436" ht="12.75">
      <c r="A436" s="7"/>
    </row>
    <row r="437" ht="12.75">
      <c r="A437" s="7"/>
    </row>
    <row r="438" ht="12.75">
      <c r="A438" s="7"/>
    </row>
    <row r="439" ht="12.75">
      <c r="A439" s="7"/>
    </row>
    <row r="440" ht="12.75">
      <c r="A440" s="7"/>
    </row>
    <row r="441" ht="12.75">
      <c r="A441" s="7"/>
    </row>
    <row r="442" ht="12.75">
      <c r="A442" s="7"/>
    </row>
    <row r="443" ht="12.75">
      <c r="A443" s="7"/>
    </row>
    <row r="444" ht="12.75">
      <c r="A444" s="7"/>
    </row>
    <row r="445" ht="12.75">
      <c r="A445" s="7"/>
    </row>
    <row r="446" ht="12.75">
      <c r="A446" s="7"/>
    </row>
    <row r="447" ht="12.75">
      <c r="A447" s="7"/>
    </row>
    <row r="448" ht="12.75">
      <c r="A448" s="7"/>
    </row>
    <row r="449" ht="12.75">
      <c r="A449" s="7"/>
    </row>
    <row r="450" ht="12.75">
      <c r="A450" s="7"/>
    </row>
    <row r="451" ht="12.75">
      <c r="A451" s="7"/>
    </row>
    <row r="452" ht="12.75">
      <c r="A452" s="7"/>
    </row>
    <row r="453" ht="12.75">
      <c r="A453" s="7"/>
    </row>
    <row r="454" ht="12.75">
      <c r="A454" s="7"/>
    </row>
    <row r="455" ht="12.75">
      <c r="A455" s="7"/>
    </row>
    <row r="456" ht="12.75">
      <c r="A456" s="7"/>
    </row>
    <row r="457" ht="12.75">
      <c r="A457" s="7"/>
    </row>
    <row r="458" ht="12.75">
      <c r="A458" s="7"/>
    </row>
    <row r="459" ht="12.75">
      <c r="A459" s="7"/>
    </row>
    <row r="460" ht="12.75">
      <c r="A460" s="7"/>
    </row>
    <row r="461" ht="12.75">
      <c r="A461" s="7"/>
    </row>
    <row r="462" ht="12.75">
      <c r="A462" s="7"/>
    </row>
    <row r="463" ht="12.75">
      <c r="A463" s="7"/>
    </row>
    <row r="464" ht="12.75">
      <c r="A464" s="7"/>
    </row>
    <row r="465" ht="12.75">
      <c r="A465" s="7"/>
    </row>
    <row r="466" ht="12.75">
      <c r="A466" s="7"/>
    </row>
    <row r="467" ht="12.75">
      <c r="A467" s="7"/>
    </row>
    <row r="468" ht="12.75">
      <c r="A468" s="7"/>
    </row>
    <row r="469" ht="12.75">
      <c r="A469" s="7"/>
    </row>
    <row r="470" ht="12.75">
      <c r="A470" s="7"/>
    </row>
    <row r="471" ht="12.75">
      <c r="A471" s="7"/>
    </row>
    <row r="472" ht="12.75">
      <c r="A472" s="7"/>
    </row>
    <row r="473" ht="12.75">
      <c r="A473" s="7"/>
    </row>
    <row r="474" ht="12.75">
      <c r="A474" s="7"/>
    </row>
    <row r="475" ht="12.75">
      <c r="A475" s="7"/>
    </row>
    <row r="476" ht="12.75">
      <c r="A476" s="7"/>
    </row>
    <row r="477" ht="12.75">
      <c r="A477" s="7"/>
    </row>
    <row r="478" ht="12.75">
      <c r="A478" s="7"/>
    </row>
    <row r="479" ht="12.75">
      <c r="A479" s="7"/>
    </row>
    <row r="480" ht="12.75">
      <c r="A480" s="7"/>
    </row>
    <row r="481" ht="12.75">
      <c r="A481" s="7"/>
    </row>
    <row r="482" ht="12.75">
      <c r="A482" s="7"/>
    </row>
    <row r="483" ht="12.75">
      <c r="A483" s="7"/>
    </row>
    <row r="484" ht="12.75">
      <c r="A484" s="7"/>
    </row>
    <row r="485" ht="12.75">
      <c r="A485" s="7"/>
    </row>
    <row r="486" ht="12.75">
      <c r="A486" s="7"/>
    </row>
    <row r="487" ht="12.75">
      <c r="A487" s="7"/>
    </row>
    <row r="488" ht="12.75">
      <c r="A488" s="7"/>
    </row>
    <row r="489" ht="12.75">
      <c r="A489" s="7"/>
    </row>
    <row r="490" ht="12.75">
      <c r="A490" s="7"/>
    </row>
    <row r="491" ht="12.75">
      <c r="A491" s="7"/>
    </row>
    <row r="492" ht="12.75">
      <c r="A492" s="7"/>
    </row>
    <row r="493" ht="12.75">
      <c r="A493" s="7"/>
    </row>
    <row r="494" ht="12.75">
      <c r="A494" s="7"/>
    </row>
    <row r="495" ht="12.75">
      <c r="A495" s="7"/>
    </row>
    <row r="496" ht="12.75">
      <c r="A496" s="7"/>
    </row>
    <row r="497" ht="12.75">
      <c r="A497" s="7"/>
    </row>
    <row r="498" ht="12.75">
      <c r="A498" s="7"/>
    </row>
    <row r="499" ht="12.75">
      <c r="A499" s="7"/>
    </row>
    <row r="500" ht="12.75">
      <c r="A500" s="7"/>
    </row>
    <row r="501" ht="12.75">
      <c r="A501" s="7"/>
    </row>
    <row r="502" ht="12.75">
      <c r="A502" s="7"/>
    </row>
    <row r="503" ht="12.75">
      <c r="A503" s="7"/>
    </row>
    <row r="504" ht="12.75">
      <c r="A504" s="7"/>
    </row>
    <row r="505" ht="12.75">
      <c r="A505" s="7"/>
    </row>
    <row r="506" ht="12.75">
      <c r="A506" s="7"/>
    </row>
    <row r="507" ht="12.75">
      <c r="A507" s="7"/>
    </row>
    <row r="508" ht="12.75">
      <c r="A508" s="7"/>
    </row>
    <row r="509" ht="12.75">
      <c r="A509" s="7"/>
    </row>
    <row r="510" ht="12.75">
      <c r="A510" s="7"/>
    </row>
    <row r="511" ht="12.75">
      <c r="A511" s="7"/>
    </row>
    <row r="512" ht="12.75">
      <c r="A512" s="7"/>
    </row>
    <row r="513" ht="12.75">
      <c r="A513" s="7"/>
    </row>
    <row r="514" ht="12.75">
      <c r="A514" s="7"/>
    </row>
    <row r="515" ht="12.75">
      <c r="A515" s="7"/>
    </row>
    <row r="516" ht="12.75">
      <c r="A516" s="7"/>
    </row>
    <row r="517" ht="12.75">
      <c r="A517" s="7"/>
    </row>
    <row r="518" ht="12.75">
      <c r="A518" s="7"/>
    </row>
    <row r="519" ht="12.75">
      <c r="A519" s="7"/>
    </row>
    <row r="520" ht="12.75">
      <c r="A520" s="7"/>
    </row>
    <row r="521" ht="12.75">
      <c r="A521" s="7"/>
    </row>
    <row r="522" ht="12.75">
      <c r="A522" s="7"/>
    </row>
    <row r="523" ht="12.75">
      <c r="A523" s="7"/>
    </row>
    <row r="524" ht="12.75">
      <c r="A524" s="7"/>
    </row>
    <row r="525" ht="12.75">
      <c r="A525" s="7"/>
    </row>
    <row r="526" ht="12.75">
      <c r="A526" s="7"/>
    </row>
    <row r="527" ht="12.75">
      <c r="A527" s="7"/>
    </row>
    <row r="528" ht="12.75">
      <c r="A528" s="7"/>
    </row>
    <row r="529" ht="12.75">
      <c r="A529" s="7"/>
    </row>
    <row r="530" ht="12.75">
      <c r="A530" s="7"/>
    </row>
    <row r="531" ht="12.75">
      <c r="A531" s="7"/>
    </row>
    <row r="532" ht="12.75">
      <c r="A532" s="7"/>
    </row>
    <row r="533" ht="12.75">
      <c r="A533" s="7"/>
    </row>
    <row r="534" ht="12.75">
      <c r="A534" s="7"/>
    </row>
    <row r="535" ht="12.75">
      <c r="A535" s="7"/>
    </row>
    <row r="536" ht="12.75">
      <c r="A536" s="7"/>
    </row>
    <row r="537" ht="12.75">
      <c r="A537" s="7"/>
    </row>
    <row r="538" ht="12.75">
      <c r="A538" s="7"/>
    </row>
    <row r="539" ht="12.75">
      <c r="A539" s="7"/>
    </row>
    <row r="540" ht="12.75">
      <c r="A540" s="7"/>
    </row>
    <row r="541" ht="12.75">
      <c r="A541" s="7"/>
    </row>
    <row r="542" ht="12.75">
      <c r="A542" s="7"/>
    </row>
    <row r="543" ht="12.75">
      <c r="A543" s="7"/>
    </row>
    <row r="544" ht="12.75">
      <c r="A544" s="7"/>
    </row>
    <row r="545" ht="12.75">
      <c r="A545" s="7"/>
    </row>
    <row r="546" ht="12.75">
      <c r="A546" s="7"/>
    </row>
    <row r="547" ht="12.75">
      <c r="A547" s="7"/>
    </row>
    <row r="548" ht="12.75">
      <c r="A548" s="7"/>
    </row>
    <row r="549" ht="12.75">
      <c r="A549" s="7"/>
    </row>
    <row r="550" ht="12.75">
      <c r="A550" s="7"/>
    </row>
    <row r="551" ht="12.75">
      <c r="A551" s="7"/>
    </row>
    <row r="552" ht="12.75">
      <c r="A552" s="7"/>
    </row>
    <row r="553" ht="12.75">
      <c r="A553" s="7"/>
    </row>
    <row r="554" ht="12.75">
      <c r="A554" s="7"/>
    </row>
    <row r="555" ht="12.75">
      <c r="A555" s="7"/>
    </row>
    <row r="556" ht="12.75">
      <c r="A556" s="7"/>
    </row>
    <row r="557" ht="12.75">
      <c r="A557" s="7"/>
    </row>
    <row r="558" ht="12.75">
      <c r="A558" s="7"/>
    </row>
    <row r="559" ht="12.75">
      <c r="A559" s="7"/>
    </row>
    <row r="560" ht="12.75">
      <c r="A560" s="7"/>
    </row>
    <row r="561" ht="12.75">
      <c r="A561" s="7"/>
    </row>
    <row r="562" ht="12.75">
      <c r="A562" s="7"/>
    </row>
    <row r="563" ht="12.75">
      <c r="A563" s="7"/>
    </row>
    <row r="564" ht="12.75">
      <c r="A564" s="7"/>
    </row>
    <row r="565" ht="12.75">
      <c r="A565" s="7"/>
    </row>
    <row r="566" ht="12.75">
      <c r="A566" s="7"/>
    </row>
    <row r="567" ht="12.75">
      <c r="A567" s="7"/>
    </row>
    <row r="568" ht="12.75">
      <c r="A568" s="7"/>
    </row>
    <row r="569" ht="12.75">
      <c r="A569" s="7"/>
    </row>
    <row r="570" ht="12.75">
      <c r="A570" s="7"/>
    </row>
    <row r="571" ht="12.75">
      <c r="A571" s="7"/>
    </row>
    <row r="572" ht="12.75">
      <c r="A572" s="7"/>
    </row>
    <row r="573" ht="12.75">
      <c r="A573" s="7"/>
    </row>
    <row r="574" ht="12.75">
      <c r="A574" s="7"/>
    </row>
    <row r="575" ht="12.75">
      <c r="A575" s="7"/>
    </row>
    <row r="576" ht="12.75">
      <c r="A576" s="7"/>
    </row>
    <row r="577" ht="12.75">
      <c r="A577" s="7"/>
    </row>
    <row r="578" ht="12.75">
      <c r="A578" s="7"/>
    </row>
    <row r="579" ht="12.75">
      <c r="A579" s="7"/>
    </row>
    <row r="580" ht="12.75">
      <c r="A580" s="7"/>
    </row>
    <row r="581" ht="12.75">
      <c r="A581" s="7"/>
    </row>
    <row r="582" ht="12.75">
      <c r="A582" s="7"/>
    </row>
    <row r="583" ht="12.75">
      <c r="A583" s="7"/>
    </row>
    <row r="584" ht="12.75">
      <c r="A584" s="7"/>
    </row>
    <row r="585" ht="12.75">
      <c r="A585" s="7"/>
    </row>
    <row r="586" ht="12.75">
      <c r="A586" s="7"/>
    </row>
    <row r="587" ht="12.75">
      <c r="A587" s="7"/>
    </row>
    <row r="588" ht="12.75">
      <c r="A588" s="7"/>
    </row>
    <row r="589" ht="12.75">
      <c r="A589" s="7"/>
    </row>
    <row r="590" ht="12.75">
      <c r="A590" s="7"/>
    </row>
    <row r="591" ht="12.75">
      <c r="A591" s="7"/>
    </row>
    <row r="592" ht="12.75">
      <c r="A592" s="7"/>
    </row>
    <row r="593" ht="12.75">
      <c r="A593" s="7"/>
    </row>
    <row r="594" ht="12.75">
      <c r="A594" s="7"/>
    </row>
    <row r="595" ht="12.75">
      <c r="A595" s="7"/>
    </row>
    <row r="596" ht="12.75">
      <c r="A596" s="7"/>
    </row>
    <row r="597" ht="12.75">
      <c r="A597" s="7"/>
    </row>
    <row r="598" ht="12.75">
      <c r="A598" s="7"/>
    </row>
    <row r="599" ht="12.75">
      <c r="A599" s="7"/>
    </row>
    <row r="600" ht="12.75">
      <c r="A600" s="7"/>
    </row>
    <row r="601" ht="12.75">
      <c r="A601" s="7"/>
    </row>
    <row r="602" ht="12.75">
      <c r="A602" s="7"/>
    </row>
    <row r="603" ht="12.75">
      <c r="A603" s="7"/>
    </row>
    <row r="604" ht="12.75">
      <c r="A604" s="7"/>
    </row>
    <row r="605" ht="12.75">
      <c r="A605" s="7"/>
    </row>
    <row r="606" ht="12.75">
      <c r="A606" s="7"/>
    </row>
    <row r="607" ht="12.75">
      <c r="A607" s="7"/>
    </row>
    <row r="608" ht="12.75">
      <c r="A608" s="7"/>
    </row>
    <row r="609" ht="12.75">
      <c r="A609" s="7"/>
    </row>
    <row r="610" ht="12.75">
      <c r="A610" s="7"/>
    </row>
    <row r="611" ht="12.75">
      <c r="A611" s="7"/>
    </row>
    <row r="612" ht="12.75">
      <c r="A612" s="7"/>
    </row>
    <row r="613" ht="12.75">
      <c r="A613" s="7"/>
    </row>
    <row r="614" ht="12.75">
      <c r="A614" s="7"/>
    </row>
    <row r="615" ht="12.75">
      <c r="A615" s="7"/>
    </row>
    <row r="616" ht="12.75">
      <c r="A616" s="7"/>
    </row>
    <row r="617" ht="12.75">
      <c r="A617" s="7"/>
    </row>
    <row r="618" ht="12.75">
      <c r="A618" s="7"/>
    </row>
    <row r="619" ht="12.75">
      <c r="A619" s="7"/>
    </row>
    <row r="620" ht="12.75">
      <c r="A620" s="7"/>
    </row>
    <row r="621" ht="12.75">
      <c r="A621" s="7"/>
    </row>
    <row r="622" ht="12.75">
      <c r="A622" s="7"/>
    </row>
    <row r="623" ht="12.75">
      <c r="A623" s="7"/>
    </row>
    <row r="624" ht="12.75">
      <c r="A624" s="7"/>
    </row>
    <row r="625" ht="12.75">
      <c r="A625" s="7"/>
    </row>
    <row r="626" ht="12.75">
      <c r="A626" s="7"/>
    </row>
    <row r="627" ht="12.75">
      <c r="A627" s="7"/>
    </row>
    <row r="628" ht="12.75">
      <c r="A628" s="7"/>
    </row>
    <row r="629" ht="12.75">
      <c r="A629" s="7"/>
    </row>
    <row r="630" ht="12.75">
      <c r="A630" s="7"/>
    </row>
    <row r="631" ht="12.75">
      <c r="A631" s="7"/>
    </row>
    <row r="632" ht="12.75">
      <c r="A632" s="7"/>
    </row>
    <row r="633" ht="12.75">
      <c r="A633" s="7"/>
    </row>
    <row r="634" ht="12.75">
      <c r="A634" s="7"/>
    </row>
    <row r="635" ht="12.75">
      <c r="A635" s="7"/>
    </row>
    <row r="636" ht="12.75">
      <c r="A636" s="7"/>
    </row>
    <row r="637" ht="12.75">
      <c r="A637" s="7"/>
    </row>
    <row r="638" ht="12.75">
      <c r="A638" s="7"/>
    </row>
    <row r="639" ht="12.75">
      <c r="A639" s="7"/>
    </row>
    <row r="640" ht="12.75">
      <c r="A640" s="7"/>
    </row>
    <row r="641" ht="12.75">
      <c r="A641" s="7"/>
    </row>
    <row r="642" ht="12.75">
      <c r="A642" s="7"/>
    </row>
    <row r="643" ht="12.75">
      <c r="A643" s="7"/>
    </row>
    <row r="644" ht="12.75">
      <c r="A644" s="7"/>
    </row>
    <row r="645" ht="12.75">
      <c r="A645" s="7"/>
    </row>
    <row r="646" ht="12.75">
      <c r="A646" s="7"/>
    </row>
    <row r="647" ht="12.75">
      <c r="A647" s="7"/>
    </row>
    <row r="648" ht="12.75">
      <c r="A648" s="7"/>
    </row>
    <row r="649" ht="12.75">
      <c r="A649" s="7"/>
    </row>
    <row r="650" ht="12.75">
      <c r="A650" s="7"/>
    </row>
    <row r="651" ht="12.75">
      <c r="A651" s="7"/>
    </row>
    <row r="652" ht="12.75">
      <c r="A652" s="7"/>
    </row>
    <row r="653" ht="12.75">
      <c r="A653" s="7"/>
    </row>
    <row r="654" ht="12.75">
      <c r="A654" s="7"/>
    </row>
    <row r="655" ht="12.75">
      <c r="A655" s="7"/>
    </row>
    <row r="656" ht="12.75">
      <c r="A656" s="7"/>
    </row>
    <row r="657" ht="12.75">
      <c r="A657" s="7"/>
    </row>
    <row r="658" ht="12.75">
      <c r="A658" s="7"/>
    </row>
    <row r="659" ht="12.75">
      <c r="A659" s="7"/>
    </row>
    <row r="660" ht="12.75">
      <c r="A660" s="7"/>
    </row>
    <row r="661" ht="12.75">
      <c r="A661" s="7"/>
    </row>
    <row r="662" ht="12.75">
      <c r="A662" s="7"/>
    </row>
    <row r="663" ht="12.75">
      <c r="A663" s="7"/>
    </row>
    <row r="664" ht="12.75">
      <c r="A664" s="7"/>
    </row>
    <row r="665" ht="12.75">
      <c r="A665" s="7"/>
    </row>
    <row r="666" ht="12.75">
      <c r="A666" s="7"/>
    </row>
    <row r="667" ht="12.75">
      <c r="A667" s="7"/>
    </row>
    <row r="668" ht="12.75">
      <c r="A668" s="7"/>
    </row>
    <row r="669" ht="12.75">
      <c r="A669" s="7"/>
    </row>
    <row r="670" ht="12.75">
      <c r="A670" s="7"/>
    </row>
    <row r="671" ht="12.75">
      <c r="A671" s="7"/>
    </row>
    <row r="672" ht="12.75">
      <c r="A672" s="7"/>
    </row>
    <row r="673" ht="12.75">
      <c r="A673" s="7"/>
    </row>
    <row r="674" ht="12.75">
      <c r="A674" s="7"/>
    </row>
    <row r="675" ht="12.75">
      <c r="A675" s="7"/>
    </row>
    <row r="676" ht="12.75">
      <c r="A676" s="7"/>
    </row>
    <row r="677" ht="12.75">
      <c r="A677" s="7"/>
    </row>
    <row r="678" ht="12.75">
      <c r="A678" s="7"/>
    </row>
    <row r="679" ht="12.75">
      <c r="A679" s="7"/>
    </row>
    <row r="680" ht="12.75">
      <c r="A680" s="7"/>
    </row>
    <row r="681" ht="12.75">
      <c r="A681" s="7"/>
    </row>
    <row r="682" ht="12.75">
      <c r="A682" s="7"/>
    </row>
    <row r="683" ht="12.75">
      <c r="A683" s="7"/>
    </row>
    <row r="684" ht="12.75">
      <c r="A684" s="7"/>
    </row>
    <row r="685" ht="12.75">
      <c r="A685" s="7"/>
    </row>
    <row r="686" ht="12.75">
      <c r="A686" s="7"/>
    </row>
    <row r="687" ht="12.75">
      <c r="A687" s="7"/>
    </row>
    <row r="688" ht="12.75">
      <c r="A688" s="7"/>
    </row>
    <row r="689" ht="12.75">
      <c r="A689" s="7"/>
    </row>
    <row r="690" ht="12.75">
      <c r="A690" s="7"/>
    </row>
    <row r="691" ht="12.75">
      <c r="A691" s="7"/>
    </row>
    <row r="692" ht="12.75">
      <c r="A692" s="7"/>
    </row>
    <row r="693" ht="12.75">
      <c r="A693" s="7"/>
    </row>
    <row r="694" ht="12.75">
      <c r="A694" s="7"/>
    </row>
    <row r="695" ht="12.75">
      <c r="A695" s="7"/>
    </row>
    <row r="696" ht="12.75">
      <c r="A696" s="7"/>
    </row>
    <row r="697" ht="12.75">
      <c r="A697" s="7"/>
    </row>
    <row r="698" ht="12.75">
      <c r="A698" s="7"/>
    </row>
    <row r="699" ht="12.75">
      <c r="A699" s="7"/>
    </row>
    <row r="700" ht="12.75">
      <c r="A700" s="7"/>
    </row>
    <row r="701" ht="12.75">
      <c r="A701" s="7"/>
    </row>
    <row r="702" ht="12.75">
      <c r="A702" s="7"/>
    </row>
    <row r="703" ht="12.75">
      <c r="A703" s="7"/>
    </row>
    <row r="704" ht="12.75">
      <c r="A704" s="7"/>
    </row>
    <row r="705" ht="12.75">
      <c r="A705" s="7"/>
    </row>
    <row r="706" ht="12.75">
      <c r="A706" s="7"/>
    </row>
    <row r="707" ht="12.75">
      <c r="A707" s="7"/>
    </row>
    <row r="708" ht="12.75">
      <c r="A708" s="7"/>
    </row>
    <row r="709" ht="12.75">
      <c r="A709" s="7"/>
    </row>
    <row r="710" ht="12.75">
      <c r="A710" s="7"/>
    </row>
    <row r="711" ht="12.75">
      <c r="A711" s="7"/>
    </row>
    <row r="712" ht="12.75">
      <c r="A712" s="7"/>
    </row>
    <row r="713" ht="12.75">
      <c r="A713" s="7"/>
    </row>
    <row r="714" ht="12.75">
      <c r="A714" s="7"/>
    </row>
    <row r="715" ht="12.75">
      <c r="A715" s="7"/>
    </row>
    <row r="716" ht="12.75">
      <c r="A716" s="7"/>
    </row>
    <row r="717" ht="12.75">
      <c r="A717" s="7"/>
    </row>
    <row r="718" ht="12.75">
      <c r="A718" s="7"/>
    </row>
    <row r="719" ht="12.75">
      <c r="A719" s="7"/>
    </row>
    <row r="720" ht="12.75">
      <c r="A720" s="7"/>
    </row>
    <row r="721" ht="12.75">
      <c r="A721" s="7"/>
    </row>
    <row r="722" ht="12.75">
      <c r="A722" s="7"/>
    </row>
    <row r="723" ht="12.75">
      <c r="A723" s="7"/>
    </row>
    <row r="724" ht="12.75">
      <c r="A724" s="7"/>
    </row>
    <row r="725" ht="12.75">
      <c r="A725" s="7"/>
    </row>
    <row r="726" ht="12.75">
      <c r="A726" s="7"/>
    </row>
    <row r="727" ht="12.75">
      <c r="A727" s="7"/>
    </row>
    <row r="728" ht="12.75">
      <c r="A728" s="7"/>
    </row>
    <row r="729" ht="12.75">
      <c r="A729" s="7"/>
    </row>
    <row r="730" ht="12.75">
      <c r="A730" s="7"/>
    </row>
    <row r="731" ht="12.75">
      <c r="A731" s="7"/>
    </row>
    <row r="732" ht="12.75">
      <c r="A732" s="7"/>
    </row>
    <row r="733" ht="12.75">
      <c r="A733" s="7"/>
    </row>
    <row r="734" ht="12.75">
      <c r="A734" s="7"/>
    </row>
    <row r="735" ht="12.75">
      <c r="A735" s="7"/>
    </row>
    <row r="736" ht="12.75">
      <c r="A736" s="7"/>
    </row>
    <row r="737" ht="12.75">
      <c r="A737" s="7"/>
    </row>
    <row r="738" ht="12.75">
      <c r="A738" s="7"/>
    </row>
    <row r="739" ht="12.75">
      <c r="A739" s="7"/>
    </row>
    <row r="740" ht="12.75">
      <c r="A740" s="7"/>
    </row>
    <row r="741" ht="12.75">
      <c r="A741" s="7"/>
    </row>
    <row r="742" ht="12.75">
      <c r="A742" s="7"/>
    </row>
    <row r="743" ht="12.75">
      <c r="A743" s="7"/>
    </row>
    <row r="744" ht="12.75">
      <c r="A744" s="7"/>
    </row>
    <row r="745" ht="12.75">
      <c r="A745" s="7"/>
    </row>
    <row r="746" ht="12.75">
      <c r="A746" s="7"/>
    </row>
    <row r="747" ht="12.75">
      <c r="A747" s="7"/>
    </row>
    <row r="748" ht="12.75">
      <c r="A748" s="7"/>
    </row>
    <row r="749" ht="12.75">
      <c r="A749" s="7"/>
    </row>
    <row r="750" ht="12.75">
      <c r="A750" s="7"/>
    </row>
    <row r="751" ht="12.75">
      <c r="A751" s="7"/>
    </row>
    <row r="752" ht="12.75">
      <c r="A752" s="7"/>
    </row>
    <row r="753" ht="12.75">
      <c r="A753" s="7"/>
    </row>
    <row r="754" ht="12.75">
      <c r="A754" s="7"/>
    </row>
    <row r="755" ht="12.75">
      <c r="A755" s="7"/>
    </row>
    <row r="756" ht="12.75">
      <c r="A756" s="7"/>
    </row>
    <row r="757" ht="12.75">
      <c r="A757" s="7"/>
    </row>
    <row r="758" ht="12.75">
      <c r="A758" s="7"/>
    </row>
    <row r="759" ht="12.75">
      <c r="A759" s="7"/>
    </row>
    <row r="760" ht="12.75">
      <c r="A760" s="7"/>
    </row>
    <row r="761" ht="12.75">
      <c r="A761" s="7"/>
    </row>
    <row r="762" ht="12.75">
      <c r="A762" s="7"/>
    </row>
    <row r="763" ht="12.75">
      <c r="A763" s="7"/>
    </row>
    <row r="764" ht="12.75">
      <c r="A764" s="7"/>
    </row>
    <row r="765" ht="12.75">
      <c r="A765" s="7"/>
    </row>
    <row r="766" ht="12.75">
      <c r="A766" s="7"/>
    </row>
    <row r="767" ht="12.75">
      <c r="A767" s="7"/>
    </row>
    <row r="768" ht="12.75">
      <c r="A768" s="7"/>
    </row>
    <row r="769" ht="12.75">
      <c r="A769" s="7"/>
    </row>
    <row r="770" ht="12.75">
      <c r="A770" s="7"/>
    </row>
    <row r="771" ht="12.75">
      <c r="A771" s="7"/>
    </row>
    <row r="772" ht="12.75">
      <c r="A772" s="7"/>
    </row>
    <row r="773" ht="12.75">
      <c r="A773" s="7"/>
    </row>
    <row r="774" ht="12.75">
      <c r="A774" s="7"/>
    </row>
    <row r="775" ht="12.75">
      <c r="A775" s="7"/>
    </row>
    <row r="776" ht="12.75">
      <c r="A776" s="7"/>
    </row>
    <row r="777" ht="12.75">
      <c r="A777" s="7"/>
    </row>
    <row r="778" ht="12.75">
      <c r="A778" s="7"/>
    </row>
    <row r="779" ht="12.75">
      <c r="A779" s="7"/>
    </row>
    <row r="780" ht="12.75">
      <c r="A780" s="7"/>
    </row>
    <row r="781" ht="12.75">
      <c r="A781" s="7"/>
    </row>
    <row r="782" ht="12.75">
      <c r="A782" s="7"/>
    </row>
    <row r="783" ht="12.75">
      <c r="A783" s="7"/>
    </row>
    <row r="784" ht="12.75">
      <c r="A784" s="7"/>
    </row>
    <row r="785" ht="12.75">
      <c r="A785" s="7"/>
    </row>
    <row r="786" ht="12.75">
      <c r="A786" s="7"/>
    </row>
    <row r="787" ht="12.75">
      <c r="A787" s="7"/>
    </row>
    <row r="788" ht="12.75">
      <c r="A788" s="7"/>
    </row>
    <row r="789" ht="12.75">
      <c r="A789" s="7"/>
    </row>
    <row r="790" ht="12.75">
      <c r="A790" s="7"/>
    </row>
    <row r="791" ht="12.75">
      <c r="A791" s="7"/>
    </row>
    <row r="792" ht="12.75">
      <c r="A792" s="7"/>
    </row>
    <row r="793" ht="12.75">
      <c r="A793" s="7"/>
    </row>
    <row r="794" ht="12.75">
      <c r="A794" s="7"/>
    </row>
    <row r="795" ht="12.75">
      <c r="A795" s="7"/>
    </row>
    <row r="796" ht="12.75">
      <c r="A796" s="7"/>
    </row>
    <row r="797" ht="12.75">
      <c r="A797" s="7"/>
    </row>
    <row r="798" ht="12.75">
      <c r="A798" s="7"/>
    </row>
    <row r="799" ht="12.75">
      <c r="A799" s="7"/>
    </row>
    <row r="800" ht="12.75">
      <c r="A800" s="7"/>
    </row>
    <row r="801" ht="12.75">
      <c r="A801" s="7"/>
    </row>
    <row r="802" ht="12.75">
      <c r="A802" s="7"/>
    </row>
    <row r="803" ht="12.75">
      <c r="A803" s="7"/>
    </row>
    <row r="804" ht="12.75">
      <c r="A804" s="7"/>
    </row>
    <row r="805" ht="12.75">
      <c r="A805" s="7"/>
    </row>
    <row r="806" ht="12.75">
      <c r="A806" s="7"/>
    </row>
    <row r="807" ht="12.75">
      <c r="A807" s="7"/>
    </row>
    <row r="808" ht="12.75">
      <c r="A808" s="7"/>
    </row>
    <row r="809" ht="12.75">
      <c r="A809" s="7"/>
    </row>
    <row r="810" ht="12.75">
      <c r="A810" s="7"/>
    </row>
    <row r="811" ht="12.75">
      <c r="A811" s="7"/>
    </row>
    <row r="812" ht="12.75">
      <c r="A812" s="7"/>
    </row>
    <row r="813" ht="12.75">
      <c r="A813" s="7"/>
    </row>
    <row r="814" ht="12.75">
      <c r="A814" s="7"/>
    </row>
    <row r="815" ht="12.75">
      <c r="A815" s="7"/>
    </row>
    <row r="816" ht="12.75">
      <c r="A816" s="7"/>
    </row>
    <row r="817" ht="12.75">
      <c r="A817" s="7"/>
    </row>
    <row r="818" ht="12.75">
      <c r="A818" s="7"/>
    </row>
    <row r="819" ht="12.75">
      <c r="A819" s="7"/>
    </row>
    <row r="820" ht="12.75">
      <c r="A820" s="7"/>
    </row>
    <row r="821" ht="12.75">
      <c r="A821" s="7"/>
    </row>
    <row r="822" ht="12.75">
      <c r="A822" s="7"/>
    </row>
    <row r="823" ht="12.75">
      <c r="A823" s="7"/>
    </row>
    <row r="824" ht="12.75">
      <c r="A824" s="7"/>
    </row>
    <row r="825" ht="12.75">
      <c r="A825" s="7"/>
    </row>
    <row r="826" ht="12.75">
      <c r="A826" s="7"/>
    </row>
    <row r="827" ht="12.75">
      <c r="A827" s="7"/>
    </row>
    <row r="828" ht="12.75">
      <c r="A828" s="7"/>
    </row>
    <row r="829" ht="12.75">
      <c r="A829" s="7"/>
    </row>
    <row r="830" ht="12.75">
      <c r="A830" s="7"/>
    </row>
    <row r="831" ht="12.75">
      <c r="A831" s="7"/>
    </row>
    <row r="832" ht="12.75">
      <c r="A832" s="7"/>
    </row>
    <row r="833" ht="12.75">
      <c r="A833" s="7"/>
    </row>
    <row r="834" ht="12.75">
      <c r="A834" s="7"/>
    </row>
    <row r="835" ht="12.75">
      <c r="A835" s="7"/>
    </row>
    <row r="836" ht="12.75">
      <c r="A836" s="7"/>
    </row>
    <row r="837" ht="12.75">
      <c r="A837" s="7"/>
    </row>
    <row r="838" ht="12.75">
      <c r="A838" s="7"/>
    </row>
    <row r="839" ht="12.75">
      <c r="A839" s="7"/>
    </row>
    <row r="840" ht="12.75">
      <c r="A840" s="7"/>
    </row>
    <row r="841" ht="12.75">
      <c r="A841" s="7"/>
    </row>
    <row r="842" ht="12.75">
      <c r="A842" s="7"/>
    </row>
    <row r="843" ht="12.75">
      <c r="A843" s="7"/>
    </row>
    <row r="844" ht="12.75">
      <c r="A844" s="7"/>
    </row>
    <row r="845" ht="12.75">
      <c r="A845" s="7"/>
    </row>
    <row r="846" ht="12.75">
      <c r="A846" s="7"/>
    </row>
    <row r="847" ht="12.75">
      <c r="A847" s="7"/>
    </row>
    <row r="848" ht="12.75">
      <c r="A848" s="7"/>
    </row>
    <row r="849" ht="12.75">
      <c r="A849" s="7"/>
    </row>
    <row r="850" ht="12.75">
      <c r="A850" s="7"/>
    </row>
    <row r="851" ht="12.75">
      <c r="A851" s="7"/>
    </row>
    <row r="852" ht="12.75">
      <c r="A852" s="7"/>
    </row>
    <row r="853" ht="12.75">
      <c r="A853" s="7"/>
    </row>
    <row r="854" ht="12.75">
      <c r="A854" s="7"/>
    </row>
    <row r="855" ht="12.75">
      <c r="A855" s="7"/>
    </row>
    <row r="856" ht="12.75">
      <c r="A856" s="7"/>
    </row>
    <row r="857" ht="12.75">
      <c r="A857" s="7"/>
    </row>
    <row r="858" ht="12.75">
      <c r="A858" s="7"/>
    </row>
    <row r="859" ht="12.75">
      <c r="A859" s="7"/>
    </row>
    <row r="860" ht="12.75">
      <c r="A860" s="7"/>
    </row>
    <row r="861" ht="12.75">
      <c r="A861" s="7"/>
    </row>
    <row r="862" ht="12.75">
      <c r="A862" s="7"/>
    </row>
    <row r="863" ht="12.75">
      <c r="A863" s="7"/>
    </row>
    <row r="864" ht="12.75">
      <c r="A864" s="7"/>
    </row>
    <row r="865" ht="12.75">
      <c r="A865" s="7"/>
    </row>
    <row r="866" ht="12.75">
      <c r="A866" s="7"/>
    </row>
    <row r="867" ht="12.75">
      <c r="A867" s="7"/>
    </row>
    <row r="868" ht="12.75">
      <c r="A868" s="7"/>
    </row>
    <row r="869" ht="12.75">
      <c r="A869" s="7"/>
    </row>
    <row r="870" ht="12.75">
      <c r="A870" s="7"/>
    </row>
    <row r="871" ht="12.75">
      <c r="A871" s="7"/>
    </row>
    <row r="872" ht="12.75">
      <c r="A872" s="7"/>
    </row>
    <row r="873" ht="12.75">
      <c r="A873" s="7"/>
    </row>
    <row r="874" ht="12.75">
      <c r="A874" s="7"/>
    </row>
    <row r="875" ht="12.75">
      <c r="A875" s="7"/>
    </row>
    <row r="876" ht="12.75">
      <c r="A876" s="7"/>
    </row>
    <row r="877" ht="12.75">
      <c r="A877" s="7"/>
    </row>
    <row r="878" ht="12.75">
      <c r="A878" s="7"/>
    </row>
    <row r="879" ht="12.75">
      <c r="A879" s="7"/>
    </row>
    <row r="880" ht="12.75">
      <c r="A880" s="7"/>
    </row>
    <row r="881" ht="12.75">
      <c r="A881" s="7"/>
    </row>
    <row r="882" ht="12.75">
      <c r="A882" s="7"/>
    </row>
    <row r="883" ht="12.75">
      <c r="A883" s="7"/>
    </row>
    <row r="884" ht="12.75">
      <c r="A884" s="7"/>
    </row>
    <row r="885" ht="12.75">
      <c r="A885" s="7"/>
    </row>
    <row r="886" ht="12.75">
      <c r="A886" s="7"/>
    </row>
    <row r="887" ht="12.75">
      <c r="A887" s="7"/>
    </row>
    <row r="888" ht="12.75">
      <c r="A888" s="7"/>
    </row>
    <row r="889" ht="12.75">
      <c r="A889" s="7"/>
    </row>
    <row r="890" ht="12.75">
      <c r="A890" s="7"/>
    </row>
    <row r="891" ht="12.75">
      <c r="A891" s="7"/>
    </row>
    <row r="892" ht="12.75">
      <c r="A892" s="7"/>
    </row>
    <row r="893" ht="12.75">
      <c r="A893" s="7"/>
    </row>
    <row r="894" ht="12.75">
      <c r="A894" s="7"/>
    </row>
    <row r="895" ht="12.75">
      <c r="A895" s="7"/>
    </row>
    <row r="896" ht="12.75">
      <c r="A896" s="7"/>
    </row>
    <row r="897" ht="12.75">
      <c r="A897" s="7"/>
    </row>
    <row r="898" ht="12.75">
      <c r="A898" s="7"/>
    </row>
    <row r="899" ht="12.75">
      <c r="A899" s="7"/>
    </row>
    <row r="900" ht="12.75">
      <c r="A900" s="7"/>
    </row>
    <row r="901" ht="12.75">
      <c r="A901" s="7"/>
    </row>
    <row r="902" ht="12.75">
      <c r="A902" s="7"/>
    </row>
    <row r="903" ht="12.75">
      <c r="A903" s="7"/>
    </row>
    <row r="904" ht="12.75">
      <c r="A904" s="7"/>
    </row>
    <row r="905" ht="12.75">
      <c r="A905" s="7"/>
    </row>
    <row r="906" ht="12.75">
      <c r="A906" s="7"/>
    </row>
    <row r="907" ht="12.75">
      <c r="A907" s="7"/>
    </row>
    <row r="908" ht="12.75">
      <c r="A908" s="7"/>
    </row>
    <row r="909" ht="12.75">
      <c r="A909" s="7"/>
    </row>
    <row r="910" ht="12.75">
      <c r="A910" s="7"/>
    </row>
    <row r="911" ht="12.75">
      <c r="A911" s="7"/>
    </row>
    <row r="912" ht="12.75">
      <c r="A912" s="7"/>
    </row>
    <row r="913" ht="12.75">
      <c r="A913" s="7"/>
    </row>
    <row r="914" ht="12.75">
      <c r="A914" s="7"/>
    </row>
    <row r="915" ht="12.75">
      <c r="A915" s="7"/>
    </row>
    <row r="916" ht="12.75">
      <c r="A916" s="7"/>
    </row>
    <row r="917" ht="12.75">
      <c r="A917" s="7"/>
    </row>
    <row r="918" ht="12.75">
      <c r="A918" s="7"/>
    </row>
    <row r="919" ht="12.75">
      <c r="A919" s="7"/>
    </row>
    <row r="920" ht="12.75">
      <c r="A920" s="7"/>
    </row>
    <row r="921" ht="12.75">
      <c r="A921" s="7"/>
    </row>
    <row r="922" ht="12.75">
      <c r="A922" s="7"/>
    </row>
    <row r="923" ht="12.75">
      <c r="A923" s="7"/>
    </row>
    <row r="924" ht="12.75">
      <c r="A924" s="7"/>
    </row>
    <row r="925" ht="12.75">
      <c r="A925" s="7"/>
    </row>
    <row r="926" ht="12.75">
      <c r="A926" s="7"/>
    </row>
    <row r="927" ht="12.75">
      <c r="A927" s="7"/>
    </row>
    <row r="928" ht="12.75">
      <c r="A928" s="7"/>
    </row>
    <row r="929" ht="12.75">
      <c r="A929" s="7"/>
    </row>
    <row r="930" ht="12.75">
      <c r="A930" s="7"/>
    </row>
    <row r="931" ht="12.75">
      <c r="A931" s="7"/>
    </row>
    <row r="932" ht="12.75">
      <c r="A932" s="7"/>
    </row>
    <row r="933" ht="12.75">
      <c r="A933" s="7"/>
    </row>
    <row r="934" ht="12.75">
      <c r="A934" s="7"/>
    </row>
    <row r="935" ht="12.75">
      <c r="A935" s="7"/>
    </row>
    <row r="936" ht="12.75">
      <c r="A936" s="7"/>
    </row>
    <row r="937" ht="12.75">
      <c r="A937" s="7"/>
    </row>
    <row r="938" ht="12.75">
      <c r="A938" s="7"/>
    </row>
    <row r="939" ht="12.75">
      <c r="A939" s="7"/>
    </row>
    <row r="940" ht="12.75">
      <c r="A940" s="7"/>
    </row>
    <row r="941" ht="12.75">
      <c r="A941" s="7"/>
    </row>
    <row r="942" ht="12.75">
      <c r="A942" s="7"/>
    </row>
    <row r="943" ht="12.75">
      <c r="A943" s="7"/>
    </row>
    <row r="944" ht="12.75">
      <c r="A944" s="7"/>
    </row>
    <row r="945" ht="12.75">
      <c r="A945" s="7"/>
    </row>
    <row r="946" ht="12.75">
      <c r="A946" s="7"/>
    </row>
    <row r="947" ht="12.75">
      <c r="A947" s="7"/>
    </row>
    <row r="948" ht="12.75">
      <c r="A948" s="7"/>
    </row>
    <row r="949" ht="12.75">
      <c r="A949" s="7"/>
    </row>
    <row r="950" ht="12.75">
      <c r="A950" s="7"/>
    </row>
    <row r="951" ht="12.75">
      <c r="A951" s="7"/>
    </row>
    <row r="952" ht="12.75">
      <c r="A952" s="7"/>
    </row>
    <row r="953" ht="12.75">
      <c r="A953" s="7"/>
    </row>
    <row r="954" ht="12.75">
      <c r="A954" s="7"/>
    </row>
    <row r="955" ht="12.75">
      <c r="A955" s="7"/>
    </row>
    <row r="956" ht="12.75">
      <c r="A956" s="7"/>
    </row>
    <row r="957" ht="12.75">
      <c r="A957" s="7"/>
    </row>
    <row r="958" ht="12.75">
      <c r="A958" s="7"/>
    </row>
    <row r="959" ht="12.75">
      <c r="A959" s="7"/>
    </row>
    <row r="960" ht="12.75">
      <c r="A960" s="7"/>
    </row>
    <row r="961" ht="12.75">
      <c r="A961" s="7"/>
    </row>
    <row r="962" ht="12.75">
      <c r="A962" s="7"/>
    </row>
    <row r="963" ht="12.75">
      <c r="A963" s="7"/>
    </row>
    <row r="964" ht="12.75">
      <c r="A964" s="7"/>
    </row>
    <row r="965" ht="12.75">
      <c r="A965" s="7"/>
    </row>
    <row r="966" ht="12.75">
      <c r="A966" s="7"/>
    </row>
    <row r="967" ht="12.75">
      <c r="A967" s="7"/>
    </row>
    <row r="968" ht="12.75">
      <c r="A968" s="7"/>
    </row>
    <row r="969" ht="12.75">
      <c r="A969" s="7"/>
    </row>
    <row r="970" ht="12.75">
      <c r="A970" s="7"/>
    </row>
    <row r="971" ht="12.75">
      <c r="A971" s="7"/>
    </row>
    <row r="972" ht="12.75">
      <c r="A972" s="7"/>
    </row>
    <row r="973" ht="12.75">
      <c r="A973" s="7"/>
    </row>
    <row r="974" ht="12.75">
      <c r="A974" s="7"/>
    </row>
    <row r="975" ht="12.75">
      <c r="A975" s="7"/>
    </row>
    <row r="976" ht="12.75">
      <c r="A976" s="7"/>
    </row>
    <row r="977" ht="12.75">
      <c r="A977" s="7"/>
    </row>
    <row r="978" ht="12.75">
      <c r="A978" s="7"/>
    </row>
    <row r="979" ht="12.75">
      <c r="A979" s="7"/>
    </row>
    <row r="980" ht="12.75">
      <c r="A980" s="7"/>
    </row>
    <row r="981" ht="12.75">
      <c r="A981" s="7"/>
    </row>
    <row r="982" ht="12.75">
      <c r="A982" s="7"/>
    </row>
    <row r="983" ht="12.75">
      <c r="A983" s="7"/>
    </row>
    <row r="984" ht="12.75">
      <c r="A984" s="7"/>
    </row>
    <row r="985" ht="12.75">
      <c r="A985" s="7"/>
    </row>
    <row r="986" ht="12.75">
      <c r="A986" s="7"/>
    </row>
    <row r="987" ht="12.75">
      <c r="A987" s="7"/>
    </row>
    <row r="988" ht="12.75">
      <c r="A988" s="7"/>
    </row>
    <row r="989" ht="12.75">
      <c r="A989" s="7"/>
    </row>
    <row r="990" ht="12.75">
      <c r="A990" s="7"/>
    </row>
    <row r="991" ht="12.75">
      <c r="A991" s="7"/>
    </row>
    <row r="992" ht="12.75">
      <c r="A992" s="7"/>
    </row>
    <row r="993" ht="12.75">
      <c r="A993" s="7"/>
    </row>
    <row r="994" ht="12.75">
      <c r="A994" s="7"/>
    </row>
    <row r="995" ht="12.75">
      <c r="A995" s="7"/>
    </row>
    <row r="996" ht="12.75">
      <c r="A996" s="7"/>
    </row>
    <row r="997" ht="12.75">
      <c r="A997" s="7"/>
    </row>
    <row r="998" ht="12.75">
      <c r="A998" s="7"/>
    </row>
    <row r="999" ht="12.75">
      <c r="A999" s="7"/>
    </row>
    <row r="1000" ht="12.75">
      <c r="A1000" s="7"/>
    </row>
    <row r="1001" ht="12.75">
      <c r="A1001" s="7"/>
    </row>
    <row r="1002" ht="12.75">
      <c r="A1002" s="7"/>
    </row>
    <row r="1003" ht="12.75">
      <c r="A1003" s="7"/>
    </row>
    <row r="1004" ht="12.75">
      <c r="A1004" s="7"/>
    </row>
    <row r="1005" ht="12.75">
      <c r="A1005" s="7"/>
    </row>
    <row r="1006" ht="12.75">
      <c r="A1006" s="7"/>
    </row>
    <row r="1007" ht="12.75">
      <c r="A1007" s="7"/>
    </row>
    <row r="1008" ht="12.75">
      <c r="A1008" s="7"/>
    </row>
    <row r="1009" ht="12.75">
      <c r="A1009" s="7"/>
    </row>
    <row r="1010" ht="12.75">
      <c r="A1010" s="7"/>
    </row>
    <row r="1011" ht="12.75">
      <c r="A1011" s="7"/>
    </row>
    <row r="1012" ht="12.75">
      <c r="A1012" s="7"/>
    </row>
    <row r="1013" ht="12.75">
      <c r="A1013" s="7"/>
    </row>
    <row r="1014" ht="12.75">
      <c r="A1014" s="7"/>
    </row>
    <row r="1015" ht="12.75">
      <c r="A1015" s="7"/>
    </row>
    <row r="1016" ht="12.75">
      <c r="A1016" s="7"/>
    </row>
    <row r="1017" ht="12.75">
      <c r="A1017" s="7"/>
    </row>
    <row r="1018" ht="12.75">
      <c r="A1018" s="7"/>
    </row>
    <row r="1019" ht="12.75">
      <c r="A1019" s="7"/>
    </row>
    <row r="1020" ht="12.75">
      <c r="A1020" s="7"/>
    </row>
    <row r="1021" ht="12.75">
      <c r="A1021" s="7"/>
    </row>
    <row r="1022" ht="12.75">
      <c r="A1022" s="7"/>
    </row>
    <row r="1023" ht="12.75">
      <c r="A1023" s="7"/>
    </row>
    <row r="1024" ht="12.75">
      <c r="A1024" s="7"/>
    </row>
    <row r="1025" ht="12.75">
      <c r="A1025" s="7"/>
    </row>
    <row r="1026" ht="12.75">
      <c r="A1026" s="7"/>
    </row>
    <row r="1027" ht="12.75">
      <c r="A1027" s="7"/>
    </row>
    <row r="1028" ht="12.75">
      <c r="A1028" s="7"/>
    </row>
    <row r="1029" ht="12.75">
      <c r="A1029" s="7"/>
    </row>
    <row r="1030" ht="12.75">
      <c r="A1030" s="7"/>
    </row>
    <row r="1031" ht="12.75">
      <c r="A1031" s="7"/>
    </row>
    <row r="1032" ht="12.75">
      <c r="A1032" s="7"/>
    </row>
    <row r="1033" ht="12.75">
      <c r="A1033" s="7"/>
    </row>
    <row r="1034" ht="12.75">
      <c r="A1034" s="7"/>
    </row>
    <row r="1035" ht="12.75">
      <c r="A1035" s="7"/>
    </row>
    <row r="1036" ht="12.75">
      <c r="A1036" s="7"/>
    </row>
    <row r="1037" ht="12.75">
      <c r="A1037" s="7"/>
    </row>
    <row r="1038" ht="12.75">
      <c r="A1038" s="7"/>
    </row>
    <row r="1039" ht="12.75">
      <c r="A1039" s="7"/>
    </row>
    <row r="1040" ht="12.75">
      <c r="A1040" s="7"/>
    </row>
    <row r="1041" ht="12.75">
      <c r="A1041" s="7"/>
    </row>
    <row r="1042" ht="12.75">
      <c r="A1042" s="7"/>
    </row>
    <row r="1043" ht="12.75">
      <c r="A1043" s="7"/>
    </row>
    <row r="1044" ht="12.75">
      <c r="A1044" s="7"/>
    </row>
    <row r="1045" ht="12.75">
      <c r="A1045" s="7"/>
    </row>
    <row r="1046" ht="12.75">
      <c r="A1046" s="7"/>
    </row>
    <row r="1047" ht="12.75">
      <c r="A1047" s="7"/>
    </row>
    <row r="1048" ht="12.75">
      <c r="A1048" s="7"/>
    </row>
    <row r="1049" ht="12.75">
      <c r="A1049" s="7"/>
    </row>
    <row r="1050" ht="12.75">
      <c r="A1050" s="7"/>
    </row>
    <row r="1051" ht="12.75">
      <c r="A1051" s="7"/>
    </row>
    <row r="1052" ht="12.75">
      <c r="A1052" s="7"/>
    </row>
    <row r="1053" ht="12.75">
      <c r="A1053" s="7"/>
    </row>
    <row r="1054" ht="12.75">
      <c r="A1054" s="7"/>
    </row>
    <row r="1055" ht="12.75">
      <c r="A1055" s="7"/>
    </row>
    <row r="1056" ht="12.75">
      <c r="A1056" s="7"/>
    </row>
    <row r="1057" ht="12.75">
      <c r="A1057" s="7"/>
    </row>
    <row r="1058" ht="12.75">
      <c r="A1058" s="7"/>
    </row>
    <row r="1059" ht="12.75">
      <c r="A1059" s="7"/>
    </row>
    <row r="1060" ht="12.75">
      <c r="A1060" s="7"/>
    </row>
    <row r="1061" ht="12.75">
      <c r="A1061" s="7"/>
    </row>
    <row r="1062" ht="12.75">
      <c r="A1062" s="7"/>
    </row>
    <row r="1063" ht="12.75">
      <c r="A1063" s="7"/>
    </row>
    <row r="1064" ht="12.75">
      <c r="A1064" s="7"/>
    </row>
    <row r="1065" ht="12.75">
      <c r="A1065" s="7"/>
    </row>
    <row r="1066" ht="12.75">
      <c r="A1066" s="7"/>
    </row>
    <row r="1067" ht="12.75">
      <c r="A1067" s="7"/>
    </row>
    <row r="1068" ht="12.75">
      <c r="A1068" s="7"/>
    </row>
    <row r="1069" ht="12.75">
      <c r="A1069" s="7"/>
    </row>
    <row r="1070" ht="12.75">
      <c r="A1070" s="7"/>
    </row>
    <row r="1071" ht="12.75">
      <c r="A1071" s="7"/>
    </row>
    <row r="1072" ht="12.75">
      <c r="A1072" s="7"/>
    </row>
    <row r="1073" ht="12.75">
      <c r="A1073" s="7"/>
    </row>
    <row r="1074" ht="12.75">
      <c r="A1074" s="7"/>
    </row>
    <row r="1075" ht="12.75">
      <c r="A1075" s="7"/>
    </row>
    <row r="1076" ht="12.75">
      <c r="A1076" s="7"/>
    </row>
    <row r="1077" ht="12.75">
      <c r="A1077" s="7"/>
    </row>
    <row r="1078" ht="12.75">
      <c r="A1078" s="7"/>
    </row>
    <row r="1079" ht="12.75">
      <c r="A1079" s="7"/>
    </row>
    <row r="1080" ht="12.75">
      <c r="A1080" s="7"/>
    </row>
    <row r="1081" ht="12.75">
      <c r="A1081" s="7"/>
    </row>
    <row r="1082" ht="12.75">
      <c r="A1082" s="7"/>
    </row>
    <row r="1083" ht="12.75">
      <c r="A1083" s="7"/>
    </row>
    <row r="1084" ht="12.75">
      <c r="A1084" s="7"/>
    </row>
    <row r="1085" ht="12.75">
      <c r="A1085" s="7"/>
    </row>
    <row r="1086" ht="12.75">
      <c r="A1086" s="7"/>
    </row>
    <row r="1087" ht="12.75">
      <c r="A1087" s="7"/>
    </row>
    <row r="1088" ht="12.75">
      <c r="A1088" s="7"/>
    </row>
    <row r="1089" ht="12.75">
      <c r="A1089" s="7"/>
    </row>
    <row r="1090" ht="12.75">
      <c r="A1090" s="7"/>
    </row>
    <row r="1091" ht="12.75">
      <c r="A1091" s="7"/>
    </row>
    <row r="1092" ht="12.75">
      <c r="A1092" s="7"/>
    </row>
    <row r="1093" ht="12.75">
      <c r="A1093" s="7"/>
    </row>
    <row r="1094" ht="12.75">
      <c r="A1094" s="7"/>
    </row>
    <row r="1095" ht="12.75">
      <c r="A1095" s="7"/>
    </row>
    <row r="1096" ht="12.75">
      <c r="A1096" s="7"/>
    </row>
    <row r="1097" ht="12.75">
      <c r="A1097" s="7"/>
    </row>
    <row r="1098" ht="12.75">
      <c r="A1098" s="7"/>
    </row>
    <row r="1099" ht="12.75">
      <c r="A1099" s="7"/>
    </row>
    <row r="1100" ht="12.75">
      <c r="A1100" s="7"/>
    </row>
    <row r="1101" ht="12.75">
      <c r="A1101" s="7"/>
    </row>
    <row r="1102" ht="12.75">
      <c r="A1102" s="7"/>
    </row>
    <row r="1103" ht="12.75">
      <c r="A1103" s="7"/>
    </row>
    <row r="1104" ht="12.75">
      <c r="A1104" s="7"/>
    </row>
    <row r="1105" ht="12.75">
      <c r="A1105" s="7"/>
    </row>
    <row r="1106" ht="12.75">
      <c r="A1106" s="7"/>
    </row>
    <row r="1107" ht="12.75">
      <c r="A1107" s="7"/>
    </row>
    <row r="1108" ht="12.75">
      <c r="A1108" s="7"/>
    </row>
    <row r="1109" ht="12.75">
      <c r="A1109" s="7"/>
    </row>
    <row r="1110" ht="12.75">
      <c r="A1110" s="7"/>
    </row>
    <row r="1111" ht="12.75">
      <c r="A1111" s="7"/>
    </row>
    <row r="1112" ht="12.75">
      <c r="A1112" s="7"/>
    </row>
    <row r="1113" ht="12.75">
      <c r="A1113" s="7"/>
    </row>
    <row r="1114" ht="12.75">
      <c r="A1114" s="7"/>
    </row>
    <row r="1115" ht="12.75">
      <c r="A1115" s="7"/>
    </row>
    <row r="1116" ht="12.75">
      <c r="A1116" s="7"/>
    </row>
    <row r="1117" ht="12.75">
      <c r="A1117" s="7"/>
    </row>
    <row r="1118" ht="12.75">
      <c r="A1118" s="7"/>
    </row>
    <row r="1119" ht="12.75">
      <c r="A1119" s="7"/>
    </row>
    <row r="1120" ht="12.75">
      <c r="A1120" s="7"/>
    </row>
    <row r="1121" ht="12.75">
      <c r="A1121" s="7"/>
    </row>
    <row r="1122" ht="12.75">
      <c r="A1122" s="7"/>
    </row>
    <row r="1123" ht="12.75">
      <c r="A1123" s="7"/>
    </row>
    <row r="1124" ht="12.75">
      <c r="A1124" s="7"/>
    </row>
    <row r="1125" ht="12.75">
      <c r="A1125" s="7"/>
    </row>
    <row r="1126" ht="12.75">
      <c r="A1126" s="7"/>
    </row>
    <row r="1127" ht="12.75">
      <c r="A1127" s="7"/>
    </row>
    <row r="1128" ht="12.75">
      <c r="A1128" s="7"/>
    </row>
    <row r="1129" ht="12.75">
      <c r="A1129" s="7"/>
    </row>
    <row r="1130" ht="12.75">
      <c r="A1130" s="7"/>
    </row>
    <row r="1131" ht="12.75">
      <c r="A1131" s="7"/>
    </row>
    <row r="1132" ht="12.75">
      <c r="A1132" s="7"/>
    </row>
    <row r="1133" ht="12.75">
      <c r="A1133" s="7"/>
    </row>
    <row r="1134" ht="12.75">
      <c r="A1134" s="7"/>
    </row>
    <row r="1135" ht="12.75">
      <c r="A1135" s="7"/>
    </row>
    <row r="1136" ht="12.75">
      <c r="A1136" s="7"/>
    </row>
    <row r="1137" ht="12.75">
      <c r="A1137" s="7"/>
    </row>
    <row r="1138" ht="12.75">
      <c r="A1138" s="7"/>
    </row>
    <row r="1139" ht="12.75">
      <c r="A1139" s="7"/>
    </row>
    <row r="1140" ht="12.75">
      <c r="A1140" s="7"/>
    </row>
    <row r="1141" ht="12.75">
      <c r="A1141" s="7"/>
    </row>
    <row r="1142" ht="12.75">
      <c r="A1142" s="7"/>
    </row>
    <row r="1143" ht="12.75">
      <c r="A1143" s="7"/>
    </row>
    <row r="1144" ht="12.75">
      <c r="A1144" s="7"/>
    </row>
    <row r="1145" ht="12.75">
      <c r="A1145" s="7"/>
    </row>
    <row r="1146" ht="12.75">
      <c r="A1146" s="7"/>
    </row>
    <row r="1147" ht="12.75">
      <c r="A1147" s="7"/>
    </row>
    <row r="1148" ht="12.75">
      <c r="A1148" s="7"/>
    </row>
    <row r="1149" ht="12.75">
      <c r="A1149" s="7"/>
    </row>
    <row r="1150" ht="12.75">
      <c r="A1150" s="7"/>
    </row>
    <row r="1151" ht="12.75">
      <c r="A1151" s="7"/>
    </row>
    <row r="1152" ht="12.75">
      <c r="A1152" s="7"/>
    </row>
    <row r="1153" ht="12.75">
      <c r="A1153" s="7"/>
    </row>
    <row r="1154" ht="12.75">
      <c r="A1154" s="7"/>
    </row>
    <row r="1155" ht="12.75">
      <c r="A1155" s="7"/>
    </row>
    <row r="1156" ht="12.75">
      <c r="A1156" s="7"/>
    </row>
    <row r="1157" ht="12.75">
      <c r="A1157" s="7"/>
    </row>
    <row r="1158" ht="12.75">
      <c r="A1158" s="7"/>
    </row>
    <row r="1159" ht="12.75">
      <c r="A1159" s="7"/>
    </row>
    <row r="1160" ht="12.75">
      <c r="A1160" s="7"/>
    </row>
    <row r="1161" ht="12.75">
      <c r="A1161" s="7"/>
    </row>
    <row r="1162" ht="12.75">
      <c r="A1162" s="7"/>
    </row>
    <row r="1163" ht="12.75">
      <c r="A1163" s="7"/>
    </row>
    <row r="1164" ht="12.75">
      <c r="A1164" s="7"/>
    </row>
    <row r="1165" ht="12.75">
      <c r="A1165" s="7"/>
    </row>
    <row r="1166" ht="12.75">
      <c r="A1166" s="7"/>
    </row>
    <row r="1167" ht="12.75">
      <c r="A1167" s="7"/>
    </row>
    <row r="1168" ht="12.75">
      <c r="A1168" s="7"/>
    </row>
    <row r="1169" ht="12.75">
      <c r="A1169" s="7"/>
    </row>
    <row r="1170" ht="12.75">
      <c r="A1170" s="7"/>
    </row>
    <row r="1171" ht="12.75">
      <c r="A1171" s="7"/>
    </row>
    <row r="1172" ht="12.75">
      <c r="A1172" s="7"/>
    </row>
    <row r="1173" ht="12.75">
      <c r="A1173" s="7"/>
    </row>
    <row r="1174" ht="12.75">
      <c r="A1174" s="7"/>
    </row>
    <row r="1175" ht="12.75">
      <c r="A1175" s="7"/>
    </row>
    <row r="1176" ht="12.75">
      <c r="A1176" s="7"/>
    </row>
    <row r="1177" ht="12.75">
      <c r="A1177" s="7"/>
    </row>
    <row r="1178" ht="12.75">
      <c r="A1178" s="7"/>
    </row>
    <row r="1179" ht="12.75">
      <c r="A1179" s="7"/>
    </row>
    <row r="1180" ht="12.75">
      <c r="A1180" s="7"/>
    </row>
    <row r="1181" ht="12.75">
      <c r="A1181" s="7"/>
    </row>
    <row r="1182" ht="12.75">
      <c r="A1182" s="7"/>
    </row>
    <row r="1183" ht="12.75">
      <c r="A1183" s="7"/>
    </row>
    <row r="1184" ht="12.75">
      <c r="A1184" s="7"/>
    </row>
    <row r="1185" ht="12.75">
      <c r="A1185" s="7"/>
    </row>
    <row r="1186" ht="12.75">
      <c r="A1186" s="7"/>
    </row>
    <row r="1187" ht="12.75">
      <c r="A1187" s="7"/>
    </row>
    <row r="1188" ht="12.75">
      <c r="A1188" s="7"/>
    </row>
    <row r="1189" ht="12.75">
      <c r="A1189" s="7"/>
    </row>
    <row r="1190" ht="12.75">
      <c r="A1190" s="7"/>
    </row>
    <row r="1191" ht="12.75">
      <c r="A1191" s="7"/>
    </row>
    <row r="1192" ht="12.75">
      <c r="A1192" s="7"/>
    </row>
    <row r="1193" ht="12.75">
      <c r="A1193" s="7"/>
    </row>
    <row r="1194" ht="12.75">
      <c r="A1194" s="7"/>
    </row>
    <row r="1195" ht="12.75">
      <c r="A1195" s="7"/>
    </row>
    <row r="1196" ht="12.75">
      <c r="A1196" s="7"/>
    </row>
    <row r="1197" ht="12.75">
      <c r="A1197" s="7"/>
    </row>
    <row r="1198" ht="12.75">
      <c r="A1198" s="7"/>
    </row>
    <row r="1199" ht="12.75">
      <c r="A1199" s="7"/>
    </row>
    <row r="1200" ht="12.75">
      <c r="A1200" s="7"/>
    </row>
    <row r="1201" ht="12.75">
      <c r="A1201" s="7"/>
    </row>
    <row r="1202" ht="12.75">
      <c r="A1202" s="7"/>
    </row>
    <row r="1203" ht="12.75">
      <c r="A1203" s="7"/>
    </row>
    <row r="1204" ht="12.75">
      <c r="A1204" s="7"/>
    </row>
    <row r="1205" ht="12.75">
      <c r="A1205" s="7"/>
    </row>
    <row r="1206" ht="12.75">
      <c r="A1206" s="7"/>
    </row>
    <row r="1207" ht="12.75">
      <c r="A1207" s="7"/>
    </row>
    <row r="1208" ht="12.75">
      <c r="A1208" s="7"/>
    </row>
    <row r="1209" ht="12.75">
      <c r="A1209" s="7"/>
    </row>
    <row r="1210" ht="12.75">
      <c r="A1210" s="7"/>
    </row>
    <row r="1211" ht="12.75">
      <c r="A1211" s="7"/>
    </row>
    <row r="1212" ht="12.75">
      <c r="A1212" s="7"/>
    </row>
    <row r="1213" ht="12.75">
      <c r="A1213" s="7"/>
    </row>
    <row r="1214" ht="12.75">
      <c r="A1214" s="7"/>
    </row>
    <row r="1215" ht="12.75">
      <c r="A1215" s="7"/>
    </row>
    <row r="1216" ht="12.75">
      <c r="A1216" s="7"/>
    </row>
    <row r="1217" ht="12.75">
      <c r="A1217" s="7"/>
    </row>
    <row r="1218" ht="12.75">
      <c r="A1218" s="7"/>
    </row>
    <row r="1219" ht="12.75">
      <c r="A1219" s="7"/>
    </row>
    <row r="1220" ht="12.75">
      <c r="A1220" s="7"/>
    </row>
    <row r="1221" ht="12.75">
      <c r="A1221" s="7"/>
    </row>
    <row r="1222" ht="12.75">
      <c r="A1222" s="7"/>
    </row>
    <row r="1223" ht="12.75">
      <c r="A1223" s="7"/>
    </row>
    <row r="1224" ht="12.75">
      <c r="A1224" s="7"/>
    </row>
    <row r="1225" ht="12.75">
      <c r="A1225" s="7"/>
    </row>
    <row r="1226" ht="12.75">
      <c r="A1226" s="7"/>
    </row>
    <row r="1227" ht="12.75">
      <c r="A1227" s="7"/>
    </row>
    <row r="1228" ht="12.75">
      <c r="A1228" s="7"/>
    </row>
    <row r="1229" ht="12.75">
      <c r="A1229" s="7"/>
    </row>
    <row r="1230" ht="12.75">
      <c r="A1230" s="7"/>
    </row>
    <row r="1231" ht="12.75">
      <c r="A1231" s="7"/>
    </row>
    <row r="1232" ht="12.75">
      <c r="A1232" s="7"/>
    </row>
    <row r="1233" ht="12.75">
      <c r="A1233" s="7"/>
    </row>
    <row r="1234" ht="12.75">
      <c r="A1234" s="7"/>
    </row>
    <row r="1235" ht="12.75">
      <c r="A1235" s="7"/>
    </row>
    <row r="1236" ht="12.75">
      <c r="A1236" s="7"/>
    </row>
    <row r="1237" ht="12.75">
      <c r="A1237" s="7"/>
    </row>
    <row r="1238" ht="12.75">
      <c r="A1238" s="7"/>
    </row>
    <row r="1239" ht="12.75">
      <c r="A1239" s="7"/>
    </row>
    <row r="1240" ht="12.75">
      <c r="A1240" s="7"/>
    </row>
    <row r="1241" ht="12.75">
      <c r="A1241" s="7"/>
    </row>
    <row r="1242" ht="12.75">
      <c r="A1242" s="7"/>
    </row>
    <row r="1243" ht="12.75">
      <c r="A1243" s="7"/>
    </row>
    <row r="1244" ht="12.75">
      <c r="A1244" s="7"/>
    </row>
    <row r="1245" ht="12.75">
      <c r="A1245" s="7"/>
    </row>
    <row r="1246" ht="12.75">
      <c r="A1246" s="7"/>
    </row>
    <row r="1247" ht="12.75">
      <c r="A1247" s="7"/>
    </row>
    <row r="1248" ht="12.75">
      <c r="A1248" s="7"/>
    </row>
    <row r="1249" ht="12.75">
      <c r="A1249" s="7"/>
    </row>
    <row r="1250" ht="12.75">
      <c r="A1250" s="7"/>
    </row>
    <row r="1251" ht="12.75">
      <c r="A1251" s="7"/>
    </row>
    <row r="1252" ht="12.75">
      <c r="A1252" s="7"/>
    </row>
    <row r="1253" ht="12.75">
      <c r="A1253" s="7"/>
    </row>
    <row r="1254" ht="12.75">
      <c r="A1254" s="7"/>
    </row>
    <row r="1255" ht="12.75">
      <c r="A1255" s="7"/>
    </row>
    <row r="1256" ht="12.75">
      <c r="A1256" s="7"/>
    </row>
    <row r="1257" ht="12.75">
      <c r="A1257" s="7"/>
    </row>
    <row r="1258" ht="12.75">
      <c r="A1258" s="7"/>
    </row>
    <row r="1259" ht="12.75">
      <c r="A1259" s="7"/>
    </row>
    <row r="1260" ht="12.75">
      <c r="A1260" s="7"/>
    </row>
    <row r="1261" ht="12.75">
      <c r="A1261" s="7"/>
    </row>
    <row r="1262" ht="12.75">
      <c r="A1262" s="7"/>
    </row>
    <row r="1263" ht="12.75">
      <c r="A1263" s="7"/>
    </row>
    <row r="1264" ht="12.75">
      <c r="A1264" s="7"/>
    </row>
    <row r="1265" ht="12.75">
      <c r="A1265" s="7"/>
    </row>
    <row r="1266" ht="12.75">
      <c r="A1266" s="7"/>
    </row>
    <row r="1267" ht="12.75">
      <c r="A1267" s="7"/>
    </row>
    <row r="1268" ht="12.75">
      <c r="A1268" s="7"/>
    </row>
    <row r="1269" ht="12.75">
      <c r="A1269" s="7"/>
    </row>
    <row r="1270" ht="12.75">
      <c r="A1270" s="7"/>
    </row>
    <row r="1271" ht="12.75">
      <c r="A1271" s="7"/>
    </row>
    <row r="1272" ht="12.75">
      <c r="A1272" s="7"/>
    </row>
    <row r="1273" ht="12.75">
      <c r="A1273" s="7"/>
    </row>
    <row r="1274" ht="12.75">
      <c r="A1274" s="7"/>
    </row>
    <row r="1275" ht="12.75">
      <c r="A1275" s="7"/>
    </row>
    <row r="1276" ht="12.75">
      <c r="A1276" s="7"/>
    </row>
    <row r="1277" ht="12.75">
      <c r="A1277" s="7"/>
    </row>
    <row r="1278" ht="12.75">
      <c r="A1278" s="7"/>
    </row>
    <row r="1279" ht="12.75">
      <c r="A1279" s="7"/>
    </row>
    <row r="1280" ht="12.75">
      <c r="A1280" s="7"/>
    </row>
    <row r="1281" ht="12.75">
      <c r="A1281" s="7"/>
    </row>
    <row r="1282" ht="12.75">
      <c r="A1282" s="7"/>
    </row>
    <row r="1283" ht="12.75">
      <c r="A1283" s="7"/>
    </row>
    <row r="1284" ht="12.75">
      <c r="A1284" s="7"/>
    </row>
    <row r="1285" ht="12.75">
      <c r="A1285" s="7"/>
    </row>
    <row r="1286" ht="12.75">
      <c r="A1286" s="7"/>
    </row>
    <row r="1287" ht="12.75">
      <c r="A1287" s="7"/>
    </row>
    <row r="1288" ht="12.75">
      <c r="A1288" s="7"/>
    </row>
    <row r="1289" ht="12.75">
      <c r="A1289" s="7"/>
    </row>
    <row r="1290" ht="12.75">
      <c r="A1290" s="7"/>
    </row>
    <row r="1291" ht="12.75">
      <c r="A1291" s="7"/>
    </row>
    <row r="1292" ht="12.75">
      <c r="A1292" s="7"/>
    </row>
    <row r="1293" ht="12.75">
      <c r="A1293" s="7"/>
    </row>
    <row r="1294" ht="12.75">
      <c r="A1294" s="7"/>
    </row>
    <row r="1295" ht="12.75">
      <c r="A1295" s="7"/>
    </row>
    <row r="1296" ht="12.75">
      <c r="A1296" s="7"/>
    </row>
    <row r="1297" ht="12.75">
      <c r="A1297" s="7"/>
    </row>
    <row r="1298" ht="12.75">
      <c r="A1298" s="7"/>
    </row>
    <row r="1299" ht="12.75">
      <c r="A1299" s="7"/>
    </row>
    <row r="1300" ht="12.75">
      <c r="A1300" s="7"/>
    </row>
    <row r="1301" ht="12.75">
      <c r="A1301" s="7"/>
    </row>
    <row r="1302" ht="12.75">
      <c r="A1302" s="7"/>
    </row>
    <row r="1303" ht="12.75">
      <c r="A1303" s="7"/>
    </row>
    <row r="1304" ht="12.75">
      <c r="A1304" s="7"/>
    </row>
    <row r="1305" ht="12.75">
      <c r="A1305" s="7"/>
    </row>
    <row r="1306" ht="12.75">
      <c r="A1306" s="7"/>
    </row>
    <row r="1307" ht="12.75">
      <c r="A1307" s="7"/>
    </row>
    <row r="1308" ht="12.75">
      <c r="A1308" s="7"/>
    </row>
    <row r="1309" ht="12.75">
      <c r="A1309" s="7"/>
    </row>
    <row r="1310" ht="12.75">
      <c r="A1310" s="7"/>
    </row>
    <row r="1311" ht="12.75">
      <c r="A1311" s="7"/>
    </row>
    <row r="1312" ht="12.75">
      <c r="A1312" s="7"/>
    </row>
    <row r="1313" ht="12.75">
      <c r="A1313" s="7"/>
    </row>
    <row r="1314" ht="12.75">
      <c r="A1314" s="7"/>
    </row>
    <row r="1315" ht="12.75">
      <c r="A1315" s="7"/>
    </row>
    <row r="1316" ht="12.75">
      <c r="A1316" s="7"/>
    </row>
    <row r="1317" ht="12.75">
      <c r="A1317" s="7"/>
    </row>
    <row r="1318" ht="12.75">
      <c r="A1318" s="7"/>
    </row>
    <row r="1319" ht="12.75">
      <c r="A1319" s="7"/>
    </row>
    <row r="1320" ht="12.75">
      <c r="A1320" s="7"/>
    </row>
    <row r="1321" ht="12.75">
      <c r="A1321" s="7"/>
    </row>
    <row r="1322" ht="12.75">
      <c r="A1322" s="7"/>
    </row>
    <row r="1323" ht="12.75">
      <c r="A1323" s="7"/>
    </row>
    <row r="1324" ht="12.75">
      <c r="A1324" s="7"/>
    </row>
    <row r="1325" ht="12.75">
      <c r="A1325" s="7"/>
    </row>
    <row r="1326" ht="12.75">
      <c r="A1326" s="7"/>
    </row>
    <row r="1327" ht="12.75">
      <c r="A1327" s="7"/>
    </row>
    <row r="1328" ht="12.75">
      <c r="A1328" s="7"/>
    </row>
    <row r="1329" ht="12.75">
      <c r="A1329" s="7"/>
    </row>
    <row r="1330" ht="12.75">
      <c r="A1330" s="7"/>
    </row>
    <row r="1331" ht="12.75">
      <c r="A1331" s="7"/>
    </row>
    <row r="1332" ht="12.75">
      <c r="A1332" s="7"/>
    </row>
    <row r="1333" ht="12.75">
      <c r="A1333" s="7"/>
    </row>
    <row r="1334" ht="12.75">
      <c r="A1334" s="7"/>
    </row>
    <row r="1335" ht="12.75">
      <c r="A1335" s="7"/>
    </row>
    <row r="1336" ht="12.75">
      <c r="A1336" s="7"/>
    </row>
    <row r="1337" ht="12.75">
      <c r="A1337" s="7"/>
    </row>
    <row r="1338" ht="12.75">
      <c r="A1338" s="7"/>
    </row>
    <row r="1339" ht="12.75">
      <c r="A1339" s="7"/>
    </row>
    <row r="1340" ht="12.75">
      <c r="A1340" s="7"/>
    </row>
    <row r="1341" ht="12.75">
      <c r="A1341" s="7"/>
    </row>
    <row r="1342" ht="12.75">
      <c r="A1342" s="7"/>
    </row>
    <row r="1343" ht="12.75">
      <c r="A1343" s="7"/>
    </row>
    <row r="1344" ht="12.75">
      <c r="A1344" s="7"/>
    </row>
    <row r="1345" ht="12.75">
      <c r="A1345" s="7"/>
    </row>
    <row r="1346" ht="12.75">
      <c r="A1346" s="7"/>
    </row>
    <row r="1347" ht="12.75">
      <c r="A1347" s="7"/>
    </row>
    <row r="1348" ht="12.75">
      <c r="A1348" s="7"/>
    </row>
    <row r="1349" ht="12.75">
      <c r="A1349" s="7"/>
    </row>
    <row r="1350" ht="12.75">
      <c r="A1350" s="7"/>
    </row>
    <row r="1351" ht="12.75">
      <c r="A1351" s="7"/>
    </row>
    <row r="1352" ht="12.75">
      <c r="A1352" s="7"/>
    </row>
    <row r="1353" ht="12.75">
      <c r="A1353" s="7"/>
    </row>
    <row r="1354" ht="12.75">
      <c r="A1354" s="7"/>
    </row>
    <row r="1355" ht="12.75">
      <c r="A1355" s="7"/>
    </row>
    <row r="1356" ht="12.75">
      <c r="A1356" s="7"/>
    </row>
    <row r="1357" ht="12.75">
      <c r="A1357" s="7"/>
    </row>
    <row r="1358" ht="12.75">
      <c r="A1358" s="7"/>
    </row>
    <row r="1359" ht="12.75">
      <c r="A1359" s="7"/>
    </row>
    <row r="1360" ht="12.75">
      <c r="A1360" s="7"/>
    </row>
    <row r="1361" ht="12.75">
      <c r="A1361" s="7"/>
    </row>
    <row r="1362" ht="12.75">
      <c r="A1362" s="7"/>
    </row>
    <row r="1363" ht="12.75">
      <c r="A1363" s="7"/>
    </row>
    <row r="1364" ht="12.75">
      <c r="A1364" s="7"/>
    </row>
    <row r="1365" ht="12.75">
      <c r="A1365" s="7"/>
    </row>
    <row r="1366" ht="12.75">
      <c r="A1366" s="7"/>
    </row>
    <row r="1367" ht="12.75">
      <c r="A1367" s="7"/>
    </row>
    <row r="1368" ht="12.75">
      <c r="A1368" s="7"/>
    </row>
    <row r="1369" ht="12.75">
      <c r="A1369" s="7"/>
    </row>
    <row r="1370" ht="12.75">
      <c r="A1370" s="7"/>
    </row>
    <row r="1371" ht="12.75">
      <c r="A1371" s="7"/>
    </row>
    <row r="1372" ht="12.75">
      <c r="A1372" s="7"/>
    </row>
    <row r="1373" ht="12.75">
      <c r="A1373" s="7"/>
    </row>
    <row r="1374" ht="12.75">
      <c r="A1374" s="7"/>
    </row>
    <row r="1375" ht="12.75">
      <c r="A1375" s="7"/>
    </row>
    <row r="1376" ht="12.75">
      <c r="A1376" s="7"/>
    </row>
    <row r="1377" ht="12.75">
      <c r="A1377" s="7"/>
    </row>
    <row r="1378" ht="12.75">
      <c r="A1378" s="7"/>
    </row>
    <row r="1379" ht="12.75">
      <c r="A1379" s="7"/>
    </row>
    <row r="1380" ht="12.75">
      <c r="A1380" s="7"/>
    </row>
    <row r="1381" ht="12.75">
      <c r="A1381" s="7"/>
    </row>
    <row r="1382" ht="12.75">
      <c r="A1382" s="7"/>
    </row>
    <row r="1383" ht="12.75">
      <c r="A1383" s="7"/>
    </row>
    <row r="1384" ht="12.75">
      <c r="A1384" s="7"/>
    </row>
    <row r="1385" ht="12.75">
      <c r="A1385" s="7"/>
    </row>
    <row r="1386" ht="12.75">
      <c r="A1386" s="7"/>
    </row>
    <row r="1387" ht="12.75">
      <c r="A1387" s="7"/>
    </row>
    <row r="1388" ht="12.75">
      <c r="A1388" s="7"/>
    </row>
    <row r="1389" ht="12.75">
      <c r="A1389" s="7"/>
    </row>
    <row r="1390" ht="12.75">
      <c r="A1390" s="7"/>
    </row>
    <row r="1391" ht="12.75">
      <c r="A1391" s="7"/>
    </row>
    <row r="1392" ht="12.75">
      <c r="A1392" s="7"/>
    </row>
    <row r="1393" ht="12.75">
      <c r="A1393" s="7"/>
    </row>
    <row r="1394" ht="12.75">
      <c r="A1394" s="7"/>
    </row>
    <row r="1395" ht="12.75">
      <c r="A1395" s="7"/>
    </row>
    <row r="1396" ht="12.75">
      <c r="A1396" s="7"/>
    </row>
    <row r="1397" ht="12.75">
      <c r="A1397" s="7"/>
    </row>
    <row r="1398" ht="12.75">
      <c r="A1398" s="7"/>
    </row>
    <row r="1399" ht="12.75">
      <c r="A1399" s="7"/>
    </row>
    <row r="1400" ht="12.75">
      <c r="A1400" s="7"/>
    </row>
    <row r="1401" ht="12.75">
      <c r="A1401" s="7"/>
    </row>
    <row r="1402" ht="12.75">
      <c r="A1402" s="7"/>
    </row>
    <row r="1403" ht="12.75">
      <c r="A1403" s="7"/>
    </row>
    <row r="1404" ht="12.75">
      <c r="A1404" s="7"/>
    </row>
    <row r="1405" ht="12.75">
      <c r="A1405" s="7"/>
    </row>
    <row r="1406" ht="12.75">
      <c r="A1406" s="7"/>
    </row>
    <row r="1407" ht="12.75">
      <c r="A1407" s="7"/>
    </row>
    <row r="1408" ht="12.75">
      <c r="A1408" s="7"/>
    </row>
    <row r="1409" ht="12.75">
      <c r="A1409" s="7"/>
    </row>
    <row r="1410" ht="12.75">
      <c r="A1410" s="7"/>
    </row>
    <row r="1411" ht="12.75">
      <c r="A1411" s="7"/>
    </row>
    <row r="1412" ht="12.75">
      <c r="A1412" s="7"/>
    </row>
    <row r="1413" ht="12.75">
      <c r="A1413" s="7"/>
    </row>
    <row r="1414" ht="12.75">
      <c r="A1414" s="7"/>
    </row>
    <row r="1415" ht="12.75">
      <c r="A1415" s="7"/>
    </row>
    <row r="1416" ht="12.75">
      <c r="A1416" s="7"/>
    </row>
    <row r="1417" ht="12.75">
      <c r="A1417" s="7"/>
    </row>
    <row r="1418" ht="12.75">
      <c r="A1418" s="7"/>
    </row>
    <row r="1419" ht="12.75">
      <c r="A1419" s="7"/>
    </row>
    <row r="1420" ht="12.75">
      <c r="A1420" s="7"/>
    </row>
    <row r="1421" ht="12.75">
      <c r="A1421" s="7"/>
    </row>
    <row r="1422" ht="12.75">
      <c r="A1422" s="7"/>
    </row>
    <row r="1423" ht="12.75">
      <c r="A1423" s="7"/>
    </row>
    <row r="1424" ht="12.75">
      <c r="A1424" s="7"/>
    </row>
    <row r="1425" ht="12.75">
      <c r="A1425" s="7"/>
    </row>
    <row r="1426" ht="12.75">
      <c r="A1426" s="7"/>
    </row>
    <row r="1427" ht="12.75">
      <c r="A1427" s="7"/>
    </row>
    <row r="1428" ht="12.75">
      <c r="A1428" s="7"/>
    </row>
    <row r="1429" ht="12.75">
      <c r="A1429" s="7"/>
    </row>
    <row r="1430" ht="12.75">
      <c r="A1430" s="7"/>
    </row>
    <row r="1431" ht="12.75">
      <c r="A1431" s="7"/>
    </row>
    <row r="1432" ht="12.75">
      <c r="A1432" s="7"/>
    </row>
  </sheetData>
  <mergeCells count="138">
    <mergeCell ref="B295:Q295"/>
    <mergeCell ref="B268:Q268"/>
    <mergeCell ref="B292:Q292"/>
    <mergeCell ref="B30:Q30"/>
    <mergeCell ref="B31:Q31"/>
    <mergeCell ref="B32:Q32"/>
    <mergeCell ref="B50:Q50"/>
    <mergeCell ref="B51:Q51"/>
    <mergeCell ref="B52:Q52"/>
    <mergeCell ref="B53:Q53"/>
    <mergeCell ref="B255:Q255"/>
    <mergeCell ref="B256:Q256"/>
    <mergeCell ref="B293:Q293"/>
    <mergeCell ref="B294:Q294"/>
    <mergeCell ref="B264:Q264"/>
    <mergeCell ref="B265:Q265"/>
    <mergeCell ref="B266:Q266"/>
    <mergeCell ref="B267:Q267"/>
    <mergeCell ref="B221:Q221"/>
    <mergeCell ref="B222:Q222"/>
    <mergeCell ref="B223:Q223"/>
    <mergeCell ref="B224:Q224"/>
    <mergeCell ref="B202:Q202"/>
    <mergeCell ref="B203:Q203"/>
    <mergeCell ref="B205:Q205"/>
    <mergeCell ref="B204:Q204"/>
    <mergeCell ref="A59:A64"/>
    <mergeCell ref="A73:A78"/>
    <mergeCell ref="A36:A42"/>
    <mergeCell ref="B38:Q38"/>
    <mergeCell ref="B73:Q73"/>
    <mergeCell ref="A43:A49"/>
    <mergeCell ref="A50:A57"/>
    <mergeCell ref="B54:Q54"/>
    <mergeCell ref="B61:Q61"/>
    <mergeCell ref="B43:Q43"/>
    <mergeCell ref="O410:P410"/>
    <mergeCell ref="B37:Q37"/>
    <mergeCell ref="B39:Q39"/>
    <mergeCell ref="B117:Q117"/>
    <mergeCell ref="B141:Q141"/>
    <mergeCell ref="B142:Q142"/>
    <mergeCell ref="B161:Q161"/>
    <mergeCell ref="B162:Q162"/>
    <mergeCell ref="B163:Q163"/>
    <mergeCell ref="B164:Q164"/>
    <mergeCell ref="C4:C9"/>
    <mergeCell ref="B4:B9"/>
    <mergeCell ref="O408:P408"/>
    <mergeCell ref="H4:Q4"/>
    <mergeCell ref="H6:H9"/>
    <mergeCell ref="I8:I9"/>
    <mergeCell ref="I7:L7"/>
    <mergeCell ref="H5:Q5"/>
    <mergeCell ref="B36:Q36"/>
    <mergeCell ref="B139:Q139"/>
    <mergeCell ref="M8:M9"/>
    <mergeCell ref="M7:Q7"/>
    <mergeCell ref="J8:L8"/>
    <mergeCell ref="E4:E9"/>
    <mergeCell ref="B16:Q16"/>
    <mergeCell ref="B22:Q22"/>
    <mergeCell ref="B23:Q23"/>
    <mergeCell ref="O1:Q1"/>
    <mergeCell ref="F4:G4"/>
    <mergeCell ref="A2:Q2"/>
    <mergeCell ref="A4:A9"/>
    <mergeCell ref="F5:F9"/>
    <mergeCell ref="G5:G9"/>
    <mergeCell ref="N8:Q8"/>
    <mergeCell ref="D4:D9"/>
    <mergeCell ref="B62:Q62"/>
    <mergeCell ref="B60:Q60"/>
    <mergeCell ref="B59:Q59"/>
    <mergeCell ref="B21:Q21"/>
    <mergeCell ref="B12:Q12"/>
    <mergeCell ref="B20:Q20"/>
    <mergeCell ref="B13:Q13"/>
    <mergeCell ref="B14:Q14"/>
    <mergeCell ref="B15:Q15"/>
    <mergeCell ref="B24:Q24"/>
    <mergeCell ref="B82:Q82"/>
    <mergeCell ref="B79:Q79"/>
    <mergeCell ref="B80:Q80"/>
    <mergeCell ref="B81:Q81"/>
    <mergeCell ref="B76:Q76"/>
    <mergeCell ref="B74:Q74"/>
    <mergeCell ref="B28:Q28"/>
    <mergeCell ref="B29:Q29"/>
    <mergeCell ref="B75:Q75"/>
    <mergeCell ref="B44:Q44"/>
    <mergeCell ref="B45:Q45"/>
    <mergeCell ref="B46:Q46"/>
    <mergeCell ref="B65:Q65"/>
    <mergeCell ref="B66:Q66"/>
    <mergeCell ref="B67:Q67"/>
    <mergeCell ref="A65:A71"/>
    <mergeCell ref="B98:Q98"/>
    <mergeCell ref="B99:Q99"/>
    <mergeCell ref="B100:Q100"/>
    <mergeCell ref="B101:Q101"/>
    <mergeCell ref="B118:Q118"/>
    <mergeCell ref="B119:Q119"/>
    <mergeCell ref="B121:Q121"/>
    <mergeCell ref="B120:Q120"/>
    <mergeCell ref="B234:Q234"/>
    <mergeCell ref="B140:Q140"/>
    <mergeCell ref="B201:Q201"/>
    <mergeCell ref="B182:Q182"/>
    <mergeCell ref="B183:Q183"/>
    <mergeCell ref="B184:Q184"/>
    <mergeCell ref="B185:Q185"/>
    <mergeCell ref="B336:Q336"/>
    <mergeCell ref="B337:Q337"/>
    <mergeCell ref="B389:Q389"/>
    <mergeCell ref="B235:Q235"/>
    <mergeCell ref="B236:Q236"/>
    <mergeCell ref="B237:Q237"/>
    <mergeCell ref="B334:Q334"/>
    <mergeCell ref="B257:Q257"/>
    <mergeCell ref="B253:Q253"/>
    <mergeCell ref="B254:Q254"/>
    <mergeCell ref="B390:Q390"/>
    <mergeCell ref="B311:Q311"/>
    <mergeCell ref="B312:Q312"/>
    <mergeCell ref="B313:Q313"/>
    <mergeCell ref="B314:Q314"/>
    <mergeCell ref="B338:Q338"/>
    <mergeCell ref="B386:Q386"/>
    <mergeCell ref="B387:Q387"/>
    <mergeCell ref="B388:Q388"/>
    <mergeCell ref="B335:Q335"/>
    <mergeCell ref="A356:A385"/>
    <mergeCell ref="B356:Q356"/>
    <mergeCell ref="B357:Q357"/>
    <mergeCell ref="B358:Q358"/>
    <mergeCell ref="B359:Q359"/>
    <mergeCell ref="B360:Q360"/>
  </mergeCells>
  <printOptions/>
  <pageMargins left="0.1968503937007874" right="0.1968503937007874" top="0.5905511811023623" bottom="0.3937007874015748" header="0.5118110236220472" footer="0.5118110236220472"/>
  <pageSetup horizontalDpi="600" verticalDpi="600" orientation="landscape" paperSize="9" scale="75" r:id="rId1"/>
  <rowBreaks count="10" manualBreakCount="10">
    <brk id="35" max="16" man="1"/>
    <brk id="64" max="16" man="1"/>
    <brk id="97" max="16" man="1"/>
    <brk id="138" max="16" man="1"/>
    <brk id="181" max="16" man="1"/>
    <brk id="220" max="16" man="1"/>
    <brk id="263" max="16" man="1"/>
    <brk id="310" max="16" man="1"/>
    <brk id="355" max="16" man="1"/>
    <brk id="385" max="16" man="1"/>
  </rowBreaks>
  <colBreaks count="1" manualBreakCount="1">
    <brk id="17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N121"/>
  <sheetViews>
    <sheetView workbookViewId="0" topLeftCell="A1">
      <selection activeCell="A23" sqref="A23"/>
    </sheetView>
  </sheetViews>
  <sheetFormatPr defaultColWidth="9.00390625" defaultRowHeight="12.75"/>
  <cols>
    <col min="1" max="1" width="4.00390625" style="0" customWidth="1"/>
    <col min="2" max="2" width="6.75390625" style="0" customWidth="1"/>
    <col min="3" max="3" width="5.25390625" style="0" customWidth="1"/>
    <col min="4" max="4" width="34.25390625" style="0" customWidth="1"/>
    <col min="5" max="5" width="12.375" style="0" customWidth="1"/>
    <col min="6" max="6" width="12.00390625" style="0" customWidth="1"/>
    <col min="7" max="7" width="12.625" style="0" customWidth="1"/>
    <col min="8" max="9" width="11.75390625" style="0" customWidth="1"/>
    <col min="10" max="11" width="12.625" style="0" customWidth="1"/>
    <col min="12" max="12" width="11.00390625" style="0" customWidth="1"/>
    <col min="13" max="13" width="11.375" style="0" customWidth="1"/>
  </cols>
  <sheetData>
    <row r="1" spans="5:13" ht="18" customHeight="1">
      <c r="E1" s="898" t="s">
        <v>536</v>
      </c>
      <c r="F1" s="898"/>
      <c r="G1" s="898"/>
      <c r="H1" s="898"/>
      <c r="I1" s="898"/>
      <c r="J1" s="898"/>
      <c r="K1" s="898"/>
      <c r="L1" s="898"/>
      <c r="M1" s="898"/>
    </row>
    <row r="2" ht="3" customHeight="1" hidden="1"/>
    <row r="3" ht="12.75" hidden="1"/>
    <row r="4" ht="12.75" hidden="1"/>
    <row r="5" spans="1:13" ht="19.5" customHeight="1">
      <c r="A5" s="899" t="s">
        <v>566</v>
      </c>
      <c r="B5" s="899"/>
      <c r="C5" s="899"/>
      <c r="D5" s="899"/>
      <c r="E5" s="899"/>
      <c r="F5" s="899"/>
      <c r="G5" s="899"/>
      <c r="H5" s="899"/>
      <c r="I5" s="899"/>
      <c r="J5" s="899"/>
      <c r="K5" s="899"/>
      <c r="L5" s="899"/>
      <c r="M5" s="899"/>
    </row>
    <row r="6" s="7" customFormat="1" ht="10.5" customHeight="1" thickBot="1"/>
    <row r="7" spans="1:13" ht="12.75">
      <c r="A7" s="906" t="s">
        <v>63</v>
      </c>
      <c r="B7" s="907"/>
      <c r="C7" s="907"/>
      <c r="D7" s="904" t="s">
        <v>64</v>
      </c>
      <c r="E7" s="908" t="s">
        <v>567</v>
      </c>
      <c r="F7" s="908" t="s">
        <v>568</v>
      </c>
      <c r="G7" s="914" t="s">
        <v>569</v>
      </c>
      <c r="H7" s="914" t="s">
        <v>93</v>
      </c>
      <c r="I7" s="916" t="s">
        <v>19</v>
      </c>
      <c r="J7" s="916"/>
      <c r="K7" s="916"/>
      <c r="L7" s="916"/>
      <c r="M7" s="902" t="s">
        <v>1039</v>
      </c>
    </row>
    <row r="8" spans="1:13" ht="12.75" customHeight="1">
      <c r="A8" s="134"/>
      <c r="B8" s="131"/>
      <c r="C8" s="131"/>
      <c r="D8" s="905"/>
      <c r="E8" s="909"/>
      <c r="F8" s="909"/>
      <c r="G8" s="915"/>
      <c r="H8" s="915"/>
      <c r="I8" s="910" t="s">
        <v>377</v>
      </c>
      <c r="J8" s="911" t="s">
        <v>96</v>
      </c>
      <c r="K8" s="911"/>
      <c r="L8" s="911"/>
      <c r="M8" s="903"/>
    </row>
    <row r="9" spans="1:13" ht="32.25" customHeight="1">
      <c r="A9" s="135" t="s">
        <v>66</v>
      </c>
      <c r="B9" s="130" t="s">
        <v>67</v>
      </c>
      <c r="C9" s="130" t="s">
        <v>435</v>
      </c>
      <c r="D9" s="905"/>
      <c r="E9" s="909"/>
      <c r="F9" s="909"/>
      <c r="G9" s="915"/>
      <c r="H9" s="915"/>
      <c r="I9" s="910"/>
      <c r="J9" s="133" t="s">
        <v>907</v>
      </c>
      <c r="K9" s="132" t="s">
        <v>154</v>
      </c>
      <c r="L9" s="132" t="s">
        <v>196</v>
      </c>
      <c r="M9" s="903"/>
    </row>
    <row r="10" spans="1:13" ht="11.25" customHeight="1">
      <c r="A10" s="192">
        <v>1</v>
      </c>
      <c r="B10" s="193">
        <v>2</v>
      </c>
      <c r="C10" s="193">
        <v>3</v>
      </c>
      <c r="D10" s="193">
        <v>4</v>
      </c>
      <c r="E10" s="193">
        <v>5</v>
      </c>
      <c r="F10" s="193">
        <v>6</v>
      </c>
      <c r="G10" s="193">
        <v>7</v>
      </c>
      <c r="H10" s="193">
        <v>8</v>
      </c>
      <c r="I10" s="193">
        <v>9</v>
      </c>
      <c r="J10" s="193">
        <v>10</v>
      </c>
      <c r="K10" s="193">
        <v>11</v>
      </c>
      <c r="L10" s="193">
        <v>12</v>
      </c>
      <c r="M10" s="129">
        <v>14</v>
      </c>
    </row>
    <row r="11" spans="1:14" ht="17.25" customHeight="1">
      <c r="A11" s="165" t="s">
        <v>68</v>
      </c>
      <c r="B11" s="912" t="s">
        <v>69</v>
      </c>
      <c r="C11" s="912"/>
      <c r="D11" s="912"/>
      <c r="E11" s="422">
        <f>E12+E13</f>
        <v>234500</v>
      </c>
      <c r="F11" s="438">
        <f>SUM(F12:F15)</f>
        <v>243066.27999999997</v>
      </c>
      <c r="G11" s="422"/>
      <c r="H11" s="422"/>
      <c r="I11" s="422"/>
      <c r="J11" s="422"/>
      <c r="K11" s="422"/>
      <c r="L11" s="422"/>
      <c r="M11" s="423">
        <f>M12+M13+M14+M15</f>
        <v>243066.27999999997</v>
      </c>
      <c r="N11" t="s">
        <v>402</v>
      </c>
    </row>
    <row r="12" spans="1:13" ht="21" customHeight="1">
      <c r="A12" s="666" t="s">
        <v>436</v>
      </c>
      <c r="B12" s="667" t="s">
        <v>360</v>
      </c>
      <c r="C12" s="668">
        <v>2350</v>
      </c>
      <c r="D12" s="668" t="s">
        <v>361</v>
      </c>
      <c r="E12" s="473">
        <v>500</v>
      </c>
      <c r="F12" s="472">
        <f>M12</f>
        <v>535.43</v>
      </c>
      <c r="G12" s="424"/>
      <c r="H12" s="424"/>
      <c r="I12" s="424"/>
      <c r="J12" s="424"/>
      <c r="K12" s="424"/>
      <c r="L12" s="424"/>
      <c r="M12" s="425">
        <v>535.43</v>
      </c>
    </row>
    <row r="13" spans="1:13" ht="24">
      <c r="A13" s="666">
        <v>700</v>
      </c>
      <c r="B13" s="667">
        <v>70005</v>
      </c>
      <c r="C13" s="667">
        <v>2350</v>
      </c>
      <c r="D13" s="669" t="s">
        <v>753</v>
      </c>
      <c r="E13" s="473">
        <v>234000</v>
      </c>
      <c r="F13" s="472">
        <f>M13</f>
        <v>241650.9</v>
      </c>
      <c r="G13" s="424"/>
      <c r="H13" s="424"/>
      <c r="I13" s="424"/>
      <c r="J13" s="424"/>
      <c r="K13" s="424"/>
      <c r="L13" s="424"/>
      <c r="M13" s="425">
        <v>241650.9</v>
      </c>
    </row>
    <row r="14" spans="1:13" ht="18.75" customHeight="1">
      <c r="A14" s="666">
        <v>710</v>
      </c>
      <c r="B14" s="667">
        <v>71015</v>
      </c>
      <c r="C14" s="668">
        <v>2350</v>
      </c>
      <c r="D14" s="669" t="s">
        <v>761</v>
      </c>
      <c r="E14" s="473"/>
      <c r="F14" s="472">
        <f>M14</f>
        <v>8.8</v>
      </c>
      <c r="G14" s="424"/>
      <c r="H14" s="424"/>
      <c r="I14" s="424"/>
      <c r="J14" s="424"/>
      <c r="K14" s="424"/>
      <c r="L14" s="424"/>
      <c r="M14" s="425">
        <v>8.8</v>
      </c>
    </row>
    <row r="15" spans="1:13" ht="25.5" customHeight="1">
      <c r="A15" s="666">
        <v>754</v>
      </c>
      <c r="B15" s="667">
        <v>75411</v>
      </c>
      <c r="C15" s="668">
        <v>2350</v>
      </c>
      <c r="D15" s="669" t="s">
        <v>87</v>
      </c>
      <c r="E15" s="473"/>
      <c r="F15" s="472">
        <f>M15</f>
        <v>871.15</v>
      </c>
      <c r="G15" s="424"/>
      <c r="H15" s="424"/>
      <c r="I15" s="424"/>
      <c r="J15" s="424"/>
      <c r="K15" s="424"/>
      <c r="L15" s="424"/>
      <c r="M15" s="425">
        <v>871.15</v>
      </c>
    </row>
    <row r="16" spans="1:13" ht="18" customHeight="1">
      <c r="A16" s="165" t="s">
        <v>70</v>
      </c>
      <c r="B16" s="917" t="s">
        <v>71</v>
      </c>
      <c r="C16" s="917"/>
      <c r="D16" s="917"/>
      <c r="E16" s="917"/>
      <c r="F16" s="917"/>
      <c r="G16" s="917"/>
      <c r="H16" s="167"/>
      <c r="I16" s="167"/>
      <c r="J16" s="167"/>
      <c r="K16" s="167"/>
      <c r="L16" s="167"/>
      <c r="M16" s="168"/>
    </row>
    <row r="17" spans="1:13" ht="30.75" customHeight="1">
      <c r="A17" s="673" t="s">
        <v>436</v>
      </c>
      <c r="B17" s="164" t="s">
        <v>698</v>
      </c>
      <c r="C17" s="164" t="s">
        <v>928</v>
      </c>
      <c r="D17" s="672" t="s">
        <v>72</v>
      </c>
      <c r="E17" s="164">
        <f>'Z 1. 1'!F11</f>
        <v>61000</v>
      </c>
      <c r="F17" s="426">
        <f>'Z 1. 1'!G11</f>
        <v>30200</v>
      </c>
      <c r="G17" s="164">
        <f aca="true" t="shared" si="0" ref="G17:M17">G18+G19</f>
        <v>61000</v>
      </c>
      <c r="H17" s="426">
        <f t="shared" si="0"/>
        <v>0</v>
      </c>
      <c r="I17" s="426">
        <f t="shared" si="0"/>
        <v>0</v>
      </c>
      <c r="J17" s="426">
        <f t="shared" si="0"/>
        <v>0</v>
      </c>
      <c r="K17" s="426">
        <f t="shared" si="0"/>
        <v>0</v>
      </c>
      <c r="L17" s="426">
        <f t="shared" si="0"/>
        <v>0</v>
      </c>
      <c r="M17" s="427">
        <f t="shared" si="0"/>
        <v>0</v>
      </c>
    </row>
    <row r="18" spans="1:13" ht="21" customHeight="1">
      <c r="A18" s="674"/>
      <c r="B18" s="178"/>
      <c r="C18" s="178" t="s">
        <v>366</v>
      </c>
      <c r="D18" s="675" t="s">
        <v>367</v>
      </c>
      <c r="E18" s="178"/>
      <c r="F18" s="435"/>
      <c r="G18" s="155">
        <f>'Z 1. 2 '!D10</f>
        <v>5000</v>
      </c>
      <c r="H18" s="233">
        <f>'Z 1. 2 '!E10</f>
        <v>0</v>
      </c>
      <c r="I18" s="435"/>
      <c r="J18" s="435"/>
      <c r="K18" s="435"/>
      <c r="L18" s="435"/>
      <c r="M18" s="676"/>
    </row>
    <row r="19" spans="1:13" ht="17.25" customHeight="1">
      <c r="A19" s="677"/>
      <c r="B19" s="155"/>
      <c r="C19" s="155" t="s">
        <v>690</v>
      </c>
      <c r="D19" s="678" t="s">
        <v>869</v>
      </c>
      <c r="E19" s="155">
        <v>0</v>
      </c>
      <c r="F19" s="155"/>
      <c r="G19" s="155">
        <f>'Z 1. 2 '!D11</f>
        <v>56000</v>
      </c>
      <c r="H19" s="233">
        <f>'Z 1. 2 '!E11</f>
        <v>0</v>
      </c>
      <c r="I19" s="233">
        <f>H19</f>
        <v>0</v>
      </c>
      <c r="J19" s="155"/>
      <c r="K19" s="155"/>
      <c r="L19" s="155"/>
      <c r="M19" s="428"/>
    </row>
    <row r="20" spans="1:13" ht="27" customHeight="1">
      <c r="A20" s="673" t="s">
        <v>751</v>
      </c>
      <c r="B20" s="164" t="s">
        <v>752</v>
      </c>
      <c r="C20" s="164" t="s">
        <v>928</v>
      </c>
      <c r="D20" s="672" t="s">
        <v>753</v>
      </c>
      <c r="E20" s="164">
        <f>'Z 1. 1'!F35</f>
        <v>70000</v>
      </c>
      <c r="F20" s="426">
        <f>'Z 1. 1'!G35</f>
        <v>29500</v>
      </c>
      <c r="G20" s="424">
        <f aca="true" t="shared" si="1" ref="G20:M20">SUM(G21:G26)</f>
        <v>70000</v>
      </c>
      <c r="H20" s="429">
        <f t="shared" si="1"/>
        <v>19810.129999999997</v>
      </c>
      <c r="I20" s="429">
        <f t="shared" si="1"/>
        <v>19810.129999999997</v>
      </c>
      <c r="J20" s="429">
        <f t="shared" si="1"/>
        <v>0</v>
      </c>
      <c r="K20" s="429">
        <f t="shared" si="1"/>
        <v>0</v>
      </c>
      <c r="L20" s="429">
        <f t="shared" si="1"/>
        <v>0</v>
      </c>
      <c r="M20" s="430">
        <f t="shared" si="1"/>
        <v>0</v>
      </c>
    </row>
    <row r="21" spans="1:13" ht="15" customHeight="1">
      <c r="A21" s="679"/>
      <c r="B21" s="680"/>
      <c r="C21" s="178" t="s">
        <v>685</v>
      </c>
      <c r="D21" s="155" t="s">
        <v>686</v>
      </c>
      <c r="E21" s="432" t="s">
        <v>673</v>
      </c>
      <c r="F21" s="432"/>
      <c r="G21" s="432">
        <v>5000</v>
      </c>
      <c r="H21" s="431">
        <v>0</v>
      </c>
      <c r="I21" s="431">
        <f aca="true" t="shared" si="2" ref="I21:I26">H21</f>
        <v>0</v>
      </c>
      <c r="J21" s="178"/>
      <c r="K21" s="178"/>
      <c r="L21" s="178"/>
      <c r="M21" s="433"/>
    </row>
    <row r="22" spans="1:13" ht="15" customHeight="1">
      <c r="A22" s="681"/>
      <c r="B22" s="682"/>
      <c r="C22" s="155" t="s">
        <v>687</v>
      </c>
      <c r="D22" s="678" t="s">
        <v>867</v>
      </c>
      <c r="E22" s="155">
        <v>0</v>
      </c>
      <c r="F22" s="155"/>
      <c r="G22" s="155">
        <v>3000</v>
      </c>
      <c r="H22" s="431">
        <v>1710.48</v>
      </c>
      <c r="I22" s="431">
        <f t="shared" si="2"/>
        <v>1710.48</v>
      </c>
      <c r="J22" s="155"/>
      <c r="K22" s="155"/>
      <c r="L22" s="155"/>
      <c r="M22" s="434"/>
    </row>
    <row r="23" spans="1:13" ht="17.25" customHeight="1">
      <c r="A23" s="677"/>
      <c r="B23" s="155"/>
      <c r="C23" s="155" t="s">
        <v>690</v>
      </c>
      <c r="D23" s="678" t="s">
        <v>869</v>
      </c>
      <c r="E23" s="155">
        <v>0</v>
      </c>
      <c r="F23" s="155"/>
      <c r="G23" s="155">
        <v>45000</v>
      </c>
      <c r="H23" s="431">
        <v>11658.65</v>
      </c>
      <c r="I23" s="431">
        <f t="shared" si="2"/>
        <v>11658.65</v>
      </c>
      <c r="J23" s="155"/>
      <c r="K23" s="155"/>
      <c r="L23" s="155"/>
      <c r="M23" s="434"/>
    </row>
    <row r="24" spans="1:13" ht="17.25" customHeight="1">
      <c r="A24" s="677"/>
      <c r="B24" s="155"/>
      <c r="C24" s="417">
        <v>4430</v>
      </c>
      <c r="D24" s="678" t="s">
        <v>477</v>
      </c>
      <c r="E24" s="155"/>
      <c r="F24" s="155"/>
      <c r="G24" s="155">
        <v>5000</v>
      </c>
      <c r="H24" s="431">
        <v>2500</v>
      </c>
      <c r="I24" s="431">
        <f t="shared" si="2"/>
        <v>2500</v>
      </c>
      <c r="J24" s="155"/>
      <c r="K24" s="155"/>
      <c r="L24" s="155"/>
      <c r="M24" s="434"/>
    </row>
    <row r="25" spans="1:13" ht="15.75" customHeight="1">
      <c r="A25" s="681"/>
      <c r="B25" s="682"/>
      <c r="C25" s="155" t="s">
        <v>748</v>
      </c>
      <c r="D25" s="678" t="s">
        <v>749</v>
      </c>
      <c r="E25" s="155">
        <v>0</v>
      </c>
      <c r="F25" s="155"/>
      <c r="G25" s="155">
        <v>5000</v>
      </c>
      <c r="H25" s="431">
        <v>1147</v>
      </c>
      <c r="I25" s="431">
        <f t="shared" si="2"/>
        <v>1147</v>
      </c>
      <c r="J25" s="155"/>
      <c r="K25" s="155"/>
      <c r="L25" s="155"/>
      <c r="M25" s="428"/>
    </row>
    <row r="26" spans="1:13" ht="15" customHeight="1">
      <c r="A26" s="681"/>
      <c r="B26" s="682"/>
      <c r="C26" s="155" t="s">
        <v>854</v>
      </c>
      <c r="D26" s="678" t="s">
        <v>858</v>
      </c>
      <c r="E26" s="155">
        <v>0</v>
      </c>
      <c r="F26" s="155"/>
      <c r="G26" s="155">
        <v>7000</v>
      </c>
      <c r="H26" s="431">
        <v>2794</v>
      </c>
      <c r="I26" s="431">
        <f t="shared" si="2"/>
        <v>2794</v>
      </c>
      <c r="J26" s="155"/>
      <c r="K26" s="155"/>
      <c r="L26" s="155"/>
      <c r="M26" s="428"/>
    </row>
    <row r="27" spans="1:13" ht="30.75" customHeight="1">
      <c r="A27" s="673" t="s">
        <v>754</v>
      </c>
      <c r="B27" s="164" t="s">
        <v>756</v>
      </c>
      <c r="C27" s="164" t="s">
        <v>928</v>
      </c>
      <c r="D27" s="672" t="s">
        <v>757</v>
      </c>
      <c r="E27" s="164">
        <f>'Z 1. 1'!F38</f>
        <v>44000</v>
      </c>
      <c r="F27" s="426">
        <f>'Z 1. 1'!G38</f>
        <v>21600</v>
      </c>
      <c r="G27" s="164">
        <f aca="true" t="shared" si="3" ref="G27:M27">G28</f>
        <v>44000</v>
      </c>
      <c r="H27" s="426">
        <f t="shared" si="3"/>
        <v>0</v>
      </c>
      <c r="I27" s="426">
        <f t="shared" si="3"/>
        <v>0</v>
      </c>
      <c r="J27" s="426">
        <f t="shared" si="3"/>
        <v>0</v>
      </c>
      <c r="K27" s="426">
        <f t="shared" si="3"/>
        <v>0</v>
      </c>
      <c r="L27" s="426">
        <f t="shared" si="3"/>
        <v>0</v>
      </c>
      <c r="M27" s="427">
        <f t="shared" si="3"/>
        <v>0</v>
      </c>
    </row>
    <row r="28" spans="1:13" ht="18" customHeight="1">
      <c r="A28" s="681"/>
      <c r="B28" s="682"/>
      <c r="C28" s="155" t="s">
        <v>690</v>
      </c>
      <c r="D28" s="678" t="s">
        <v>869</v>
      </c>
      <c r="E28" s="155">
        <v>0</v>
      </c>
      <c r="F28" s="155"/>
      <c r="G28" s="178">
        <f>'Z 1. 2 '!D60</f>
        <v>44000</v>
      </c>
      <c r="H28" s="435">
        <f>'Z 1. 2 '!E60</f>
        <v>0</v>
      </c>
      <c r="I28" s="435">
        <f>H28</f>
        <v>0</v>
      </c>
      <c r="J28" s="155"/>
      <c r="K28" s="155"/>
      <c r="L28" s="155"/>
      <c r="M28" s="428"/>
    </row>
    <row r="29" spans="1:13" ht="29.25" customHeight="1">
      <c r="A29" s="673" t="s">
        <v>754</v>
      </c>
      <c r="B29" s="164" t="s">
        <v>758</v>
      </c>
      <c r="C29" s="164" t="s">
        <v>928</v>
      </c>
      <c r="D29" s="672" t="s">
        <v>759</v>
      </c>
      <c r="E29" s="164">
        <f>'Z 1. 1'!F40</f>
        <v>11000</v>
      </c>
      <c r="F29" s="426">
        <f>'Z 1. 1'!G40</f>
        <v>3800</v>
      </c>
      <c r="G29" s="164">
        <f aca="true" t="shared" si="4" ref="G29:M29">G30</f>
        <v>11000</v>
      </c>
      <c r="H29" s="426">
        <f t="shared" si="4"/>
        <v>60</v>
      </c>
      <c r="I29" s="426">
        <f t="shared" si="4"/>
        <v>60</v>
      </c>
      <c r="J29" s="426">
        <f t="shared" si="4"/>
        <v>0</v>
      </c>
      <c r="K29" s="426">
        <f t="shared" si="4"/>
        <v>0</v>
      </c>
      <c r="L29" s="426">
        <f t="shared" si="4"/>
        <v>0</v>
      </c>
      <c r="M29" s="427">
        <f t="shared" si="4"/>
        <v>0</v>
      </c>
    </row>
    <row r="30" spans="1:13" ht="18.75" customHeight="1">
      <c r="A30" s="677"/>
      <c r="B30" s="155"/>
      <c r="C30" s="155" t="s">
        <v>690</v>
      </c>
      <c r="D30" s="678" t="s">
        <v>869</v>
      </c>
      <c r="E30" s="155">
        <v>0</v>
      </c>
      <c r="F30" s="155"/>
      <c r="G30" s="155">
        <f>'Z 1. 2 '!D62</f>
        <v>11000</v>
      </c>
      <c r="H30" s="233">
        <f>'Z 1. 2 '!E62</f>
        <v>60</v>
      </c>
      <c r="I30" s="233">
        <f>H30</f>
        <v>60</v>
      </c>
      <c r="J30" s="155"/>
      <c r="K30" s="155"/>
      <c r="L30" s="155"/>
      <c r="M30" s="428"/>
    </row>
    <row r="31" spans="1:13" ht="20.25" customHeight="1">
      <c r="A31" s="673" t="s">
        <v>754</v>
      </c>
      <c r="B31" s="164" t="s">
        <v>760</v>
      </c>
      <c r="C31" s="164" t="s">
        <v>928</v>
      </c>
      <c r="D31" s="164" t="s">
        <v>761</v>
      </c>
      <c r="E31" s="164">
        <f>'Z 1. 1'!F43</f>
        <v>257044</v>
      </c>
      <c r="F31" s="426">
        <f>'Z 1. 1'!G43</f>
        <v>152547</v>
      </c>
      <c r="G31" s="164">
        <f aca="true" t="shared" si="5" ref="G31:M31">SUM(G32:G51)</f>
        <v>257044</v>
      </c>
      <c r="H31" s="426">
        <f t="shared" si="5"/>
        <v>141358.43999999997</v>
      </c>
      <c r="I31" s="426">
        <f t="shared" si="5"/>
        <v>141358.43999999997</v>
      </c>
      <c r="J31" s="426">
        <f t="shared" si="5"/>
        <v>110888.88</v>
      </c>
      <c r="K31" s="426">
        <f t="shared" si="5"/>
        <v>18663.850000000002</v>
      </c>
      <c r="L31" s="426">
        <f t="shared" si="5"/>
        <v>0</v>
      </c>
      <c r="M31" s="427">
        <f t="shared" si="5"/>
        <v>0</v>
      </c>
    </row>
    <row r="32" spans="1:13" ht="19.5" customHeight="1">
      <c r="A32" s="677"/>
      <c r="B32" s="682"/>
      <c r="C32" s="417" t="s">
        <v>678</v>
      </c>
      <c r="D32" s="678" t="s">
        <v>679</v>
      </c>
      <c r="E32" s="155">
        <v>0</v>
      </c>
      <c r="F32" s="155"/>
      <c r="G32" s="155">
        <f>'Z 1. 2 '!D64</f>
        <v>71640</v>
      </c>
      <c r="H32" s="233">
        <f>'Z 1. 2 '!E64</f>
        <v>35820</v>
      </c>
      <c r="I32" s="233">
        <f aca="true" t="shared" si="6" ref="I32:J34">H32</f>
        <v>35820</v>
      </c>
      <c r="J32" s="233">
        <f t="shared" si="6"/>
        <v>35820</v>
      </c>
      <c r="K32" s="155"/>
      <c r="L32" s="155"/>
      <c r="M32" s="428"/>
    </row>
    <row r="33" spans="1:13" ht="18" customHeight="1">
      <c r="A33" s="677"/>
      <c r="B33" s="682"/>
      <c r="C33" s="417" t="s">
        <v>680</v>
      </c>
      <c r="D33" s="678" t="s">
        <v>542</v>
      </c>
      <c r="E33" s="155">
        <v>0</v>
      </c>
      <c r="F33" s="155"/>
      <c r="G33" s="155">
        <f>'Z 1. 2 '!D65</f>
        <v>117300</v>
      </c>
      <c r="H33" s="233">
        <f>'Z 1. 2 '!E65</f>
        <v>60356.54</v>
      </c>
      <c r="I33" s="233">
        <f t="shared" si="6"/>
        <v>60356.54</v>
      </c>
      <c r="J33" s="233">
        <f t="shared" si="6"/>
        <v>60356.54</v>
      </c>
      <c r="K33" s="155"/>
      <c r="L33" s="155"/>
      <c r="M33" s="428"/>
    </row>
    <row r="34" spans="1:13" ht="17.25" customHeight="1">
      <c r="A34" s="677"/>
      <c r="B34" s="682"/>
      <c r="C34" s="417" t="s">
        <v>681</v>
      </c>
      <c r="D34" s="155" t="s">
        <v>78</v>
      </c>
      <c r="E34" s="155">
        <v>0</v>
      </c>
      <c r="F34" s="155"/>
      <c r="G34" s="155">
        <f>'Z 1. 2 '!D66</f>
        <v>14712</v>
      </c>
      <c r="H34" s="233">
        <f>'Z 1. 2 '!E66</f>
        <v>14712.34</v>
      </c>
      <c r="I34" s="233">
        <f t="shared" si="6"/>
        <v>14712.34</v>
      </c>
      <c r="J34" s="233">
        <f t="shared" si="6"/>
        <v>14712.34</v>
      </c>
      <c r="K34" s="155"/>
      <c r="L34" s="155"/>
      <c r="M34" s="428"/>
    </row>
    <row r="35" spans="1:13" ht="14.25" customHeight="1">
      <c r="A35" s="677"/>
      <c r="B35" s="682"/>
      <c r="C35" s="421" t="s">
        <v>707</v>
      </c>
      <c r="D35" s="678" t="s">
        <v>849</v>
      </c>
      <c r="E35" s="155">
        <v>0</v>
      </c>
      <c r="F35" s="155"/>
      <c r="G35" s="155">
        <f>'Z 1. 2 '!D67</f>
        <v>31659</v>
      </c>
      <c r="H35" s="233">
        <f>'Z 1. 2 '!E67</f>
        <v>16561.29</v>
      </c>
      <c r="I35" s="233">
        <f aca="true" t="shared" si="7" ref="I35:I51">H35</f>
        <v>16561.29</v>
      </c>
      <c r="J35" s="155"/>
      <c r="K35" s="233">
        <f>I35</f>
        <v>16561.29</v>
      </c>
      <c r="L35" s="155"/>
      <c r="M35" s="428"/>
    </row>
    <row r="36" spans="1:13" ht="15.75" customHeight="1">
      <c r="A36" s="677"/>
      <c r="B36" s="682"/>
      <c r="C36" s="421" t="s">
        <v>683</v>
      </c>
      <c r="D36" s="678" t="s">
        <v>684</v>
      </c>
      <c r="E36" s="155">
        <v>0</v>
      </c>
      <c r="F36" s="155"/>
      <c r="G36" s="155">
        <f>'Z 1. 2 '!D68</f>
        <v>4872</v>
      </c>
      <c r="H36" s="233">
        <f>'Z 1. 2 '!E68</f>
        <v>2102.56</v>
      </c>
      <c r="I36" s="233">
        <f t="shared" si="7"/>
        <v>2102.56</v>
      </c>
      <c r="J36" s="155"/>
      <c r="K36" s="233">
        <f>I36</f>
        <v>2102.56</v>
      </c>
      <c r="L36" s="155"/>
      <c r="M36" s="428"/>
    </row>
    <row r="37" spans="1:13" ht="17.25" customHeight="1">
      <c r="A37" s="677"/>
      <c r="B37" s="682"/>
      <c r="C37" s="417" t="s">
        <v>685</v>
      </c>
      <c r="D37" s="155" t="s">
        <v>686</v>
      </c>
      <c r="E37" s="155">
        <v>0</v>
      </c>
      <c r="F37" s="155"/>
      <c r="G37" s="155">
        <f>'Z 1. 2 '!D69</f>
        <v>2051</v>
      </c>
      <c r="H37" s="233">
        <f>'Z 1. 2 '!E69</f>
        <v>1629.38</v>
      </c>
      <c r="I37" s="233">
        <f t="shared" si="7"/>
        <v>1629.38</v>
      </c>
      <c r="J37" s="155"/>
      <c r="K37" s="155"/>
      <c r="L37" s="155"/>
      <c r="M37" s="428"/>
    </row>
    <row r="38" spans="1:13" ht="15" customHeight="1">
      <c r="A38" s="677"/>
      <c r="B38" s="682"/>
      <c r="C38" s="417" t="s">
        <v>687</v>
      </c>
      <c r="D38" s="678" t="s">
        <v>867</v>
      </c>
      <c r="E38" s="155">
        <v>0</v>
      </c>
      <c r="F38" s="155"/>
      <c r="G38" s="155">
        <f>'Z 1. 2 '!D70</f>
        <v>1990</v>
      </c>
      <c r="H38" s="233">
        <f>'Z 1. 2 '!E70</f>
        <v>837.4</v>
      </c>
      <c r="I38" s="233">
        <f t="shared" si="7"/>
        <v>837.4</v>
      </c>
      <c r="J38" s="155"/>
      <c r="K38" s="155"/>
      <c r="L38" s="155"/>
      <c r="M38" s="428"/>
    </row>
    <row r="39" spans="1:13" ht="15" customHeight="1">
      <c r="A39" s="677"/>
      <c r="B39" s="682"/>
      <c r="C39" s="417" t="s">
        <v>855</v>
      </c>
      <c r="D39" s="678" t="s">
        <v>856</v>
      </c>
      <c r="E39" s="155">
        <v>0</v>
      </c>
      <c r="F39" s="155"/>
      <c r="G39" s="155">
        <f>'Z 1. 2 '!D71</f>
        <v>50</v>
      </c>
      <c r="H39" s="233">
        <f>'Z 1. 2 '!E71</f>
        <v>40</v>
      </c>
      <c r="I39" s="233">
        <f t="shared" si="7"/>
        <v>40</v>
      </c>
      <c r="J39" s="155"/>
      <c r="K39" s="155"/>
      <c r="L39" s="155"/>
      <c r="M39" s="428"/>
    </row>
    <row r="40" spans="1:13" ht="15" customHeight="1">
      <c r="A40" s="677"/>
      <c r="B40" s="682"/>
      <c r="C40" s="417" t="s">
        <v>690</v>
      </c>
      <c r="D40" s="155" t="s">
        <v>869</v>
      </c>
      <c r="E40" s="155">
        <v>0</v>
      </c>
      <c r="F40" s="155"/>
      <c r="G40" s="155">
        <f>'Z 1. 2 '!D72</f>
        <v>2600</v>
      </c>
      <c r="H40" s="233">
        <f>'Z 1. 2 '!E72</f>
        <v>2549.58</v>
      </c>
      <c r="I40" s="233">
        <f t="shared" si="7"/>
        <v>2549.58</v>
      </c>
      <c r="J40" s="155"/>
      <c r="K40" s="155"/>
      <c r="L40" s="155"/>
      <c r="M40" s="428"/>
    </row>
    <row r="41" spans="1:13" ht="18" customHeight="1">
      <c r="A41" s="677"/>
      <c r="B41" s="682"/>
      <c r="C41" s="417" t="s">
        <v>1009</v>
      </c>
      <c r="D41" s="678" t="s">
        <v>1011</v>
      </c>
      <c r="E41" s="155">
        <v>0</v>
      </c>
      <c r="F41" s="155"/>
      <c r="G41" s="155">
        <f>'Z 1. 2 '!D73</f>
        <v>500</v>
      </c>
      <c r="H41" s="233">
        <f>'Z 1. 2 '!E73</f>
        <v>300.83</v>
      </c>
      <c r="I41" s="233">
        <f t="shared" si="7"/>
        <v>300.83</v>
      </c>
      <c r="J41" s="155"/>
      <c r="K41" s="155"/>
      <c r="L41" s="155"/>
      <c r="M41" s="428"/>
    </row>
    <row r="42" spans="1:13" ht="18" customHeight="1">
      <c r="A42" s="677"/>
      <c r="B42" s="682"/>
      <c r="C42" s="417" t="s">
        <v>1002</v>
      </c>
      <c r="D42" s="678" t="s">
        <v>1006</v>
      </c>
      <c r="E42" s="155">
        <v>0</v>
      </c>
      <c r="F42" s="155"/>
      <c r="G42" s="155">
        <f>'Z 1. 2 '!D74</f>
        <v>1300</v>
      </c>
      <c r="H42" s="233">
        <f>'Z 1. 2 '!E74</f>
        <v>1052.08</v>
      </c>
      <c r="I42" s="233">
        <f t="shared" si="7"/>
        <v>1052.08</v>
      </c>
      <c r="J42" s="155"/>
      <c r="K42" s="155"/>
      <c r="L42" s="155"/>
      <c r="M42" s="428"/>
    </row>
    <row r="43" spans="1:13" ht="23.25" customHeight="1">
      <c r="A43" s="677"/>
      <c r="B43" s="682"/>
      <c r="C43" s="417">
        <v>4390</v>
      </c>
      <c r="D43" s="678" t="s">
        <v>1038</v>
      </c>
      <c r="E43" s="155"/>
      <c r="F43" s="155"/>
      <c r="G43" s="155">
        <f>'Z 1. 2 '!D75</f>
        <v>50</v>
      </c>
      <c r="H43" s="233">
        <f>'Z 1. 2 '!E75</f>
        <v>0</v>
      </c>
      <c r="I43" s="233">
        <f t="shared" si="7"/>
        <v>0</v>
      </c>
      <c r="J43" s="155"/>
      <c r="K43" s="155"/>
      <c r="L43" s="155"/>
      <c r="M43" s="428"/>
    </row>
    <row r="44" spans="1:13" ht="15.75" customHeight="1">
      <c r="A44" s="677"/>
      <c r="B44" s="682"/>
      <c r="C44" s="417" t="s">
        <v>1013</v>
      </c>
      <c r="D44" s="678" t="s">
        <v>1014</v>
      </c>
      <c r="E44" s="155">
        <v>0</v>
      </c>
      <c r="F44" s="155"/>
      <c r="G44" s="155">
        <f>'Z 1. 2 '!D76</f>
        <v>2970</v>
      </c>
      <c r="H44" s="233">
        <f>'Z 1. 2 '!E76</f>
        <v>1485</v>
      </c>
      <c r="I44" s="233">
        <f t="shared" si="7"/>
        <v>1485</v>
      </c>
      <c r="J44" s="155"/>
      <c r="K44" s="155"/>
      <c r="L44" s="155"/>
      <c r="M44" s="428"/>
    </row>
    <row r="45" spans="1:13" ht="15" customHeight="1">
      <c r="A45" s="677"/>
      <c r="B45" s="682"/>
      <c r="C45" s="417" t="s">
        <v>692</v>
      </c>
      <c r="D45" s="155" t="s">
        <v>693</v>
      </c>
      <c r="E45" s="155">
        <v>0</v>
      </c>
      <c r="F45" s="155"/>
      <c r="G45" s="155">
        <f>'Z 1. 2 '!D77</f>
        <v>50</v>
      </c>
      <c r="H45" s="233">
        <f>'Z 1. 2 '!E77</f>
        <v>0</v>
      </c>
      <c r="I45" s="233">
        <f t="shared" si="7"/>
        <v>0</v>
      </c>
      <c r="J45" s="155"/>
      <c r="K45" s="155"/>
      <c r="L45" s="155"/>
      <c r="M45" s="428"/>
    </row>
    <row r="46" spans="1:13" ht="15" customHeight="1">
      <c r="A46" s="677"/>
      <c r="B46" s="682"/>
      <c r="C46" s="417" t="s">
        <v>694</v>
      </c>
      <c r="D46" s="155" t="s">
        <v>929</v>
      </c>
      <c r="E46" s="155">
        <v>0</v>
      </c>
      <c r="F46" s="155"/>
      <c r="G46" s="155">
        <f>'Z 1. 2 '!D78</f>
        <v>1053</v>
      </c>
      <c r="H46" s="233">
        <f>'Z 1. 2 '!E78</f>
        <v>1053</v>
      </c>
      <c r="I46" s="233">
        <f t="shared" si="7"/>
        <v>1053</v>
      </c>
      <c r="J46" s="155"/>
      <c r="K46" s="155"/>
      <c r="L46" s="155"/>
      <c r="M46" s="428"/>
    </row>
    <row r="47" spans="1:13" ht="18.75" customHeight="1">
      <c r="A47" s="677"/>
      <c r="B47" s="682"/>
      <c r="C47" s="417" t="s">
        <v>696</v>
      </c>
      <c r="D47" s="155" t="s">
        <v>697</v>
      </c>
      <c r="E47" s="155">
        <v>0</v>
      </c>
      <c r="F47" s="155"/>
      <c r="G47" s="155">
        <f>'Z 1. 2 '!D79</f>
        <v>3667</v>
      </c>
      <c r="H47" s="233">
        <f>'Z 1. 2 '!E79</f>
        <v>2751.44</v>
      </c>
      <c r="I47" s="233">
        <f t="shared" si="7"/>
        <v>2751.44</v>
      </c>
      <c r="J47" s="155"/>
      <c r="K47" s="155"/>
      <c r="L47" s="155"/>
      <c r="M47" s="428"/>
    </row>
    <row r="48" spans="1:13" ht="15" customHeight="1">
      <c r="A48" s="677"/>
      <c r="B48" s="682"/>
      <c r="C48" s="417">
        <v>4550</v>
      </c>
      <c r="D48" s="155" t="s">
        <v>472</v>
      </c>
      <c r="E48" s="155"/>
      <c r="F48" s="155"/>
      <c r="G48" s="155">
        <f>'Z 1. 2 '!D80</f>
        <v>100</v>
      </c>
      <c r="H48" s="233">
        <f>'Z 1. 2 '!E80</f>
        <v>0</v>
      </c>
      <c r="I48" s="233">
        <f t="shared" si="7"/>
        <v>0</v>
      </c>
      <c r="J48" s="155"/>
      <c r="K48" s="155"/>
      <c r="L48" s="155"/>
      <c r="M48" s="428"/>
    </row>
    <row r="49" spans="1:13" ht="15" customHeight="1">
      <c r="A49" s="677"/>
      <c r="B49" s="682"/>
      <c r="C49" s="417">
        <v>4700</v>
      </c>
      <c r="D49" s="155" t="s">
        <v>610</v>
      </c>
      <c r="E49" s="155"/>
      <c r="F49" s="155"/>
      <c r="G49" s="155">
        <f>'Z 1. 2 '!D81</f>
        <v>130</v>
      </c>
      <c r="H49" s="233">
        <f>'Z 1. 2 '!E81</f>
        <v>0</v>
      </c>
      <c r="I49" s="233">
        <f t="shared" si="7"/>
        <v>0</v>
      </c>
      <c r="J49" s="155"/>
      <c r="K49" s="155"/>
      <c r="L49" s="155"/>
      <c r="M49" s="428"/>
    </row>
    <row r="50" spans="1:13" ht="17.25" customHeight="1">
      <c r="A50" s="677"/>
      <c r="B50" s="682"/>
      <c r="C50" s="417" t="s">
        <v>1004</v>
      </c>
      <c r="D50" s="678" t="s">
        <v>1007</v>
      </c>
      <c r="E50" s="155">
        <v>0</v>
      </c>
      <c r="F50" s="155"/>
      <c r="G50" s="155">
        <f>'Z 1. 2 '!D82</f>
        <v>150</v>
      </c>
      <c r="H50" s="233">
        <f>'Z 1. 2 '!E82</f>
        <v>0</v>
      </c>
      <c r="I50" s="233">
        <f t="shared" si="7"/>
        <v>0</v>
      </c>
      <c r="J50" s="155"/>
      <c r="K50" s="155"/>
      <c r="L50" s="155"/>
      <c r="M50" s="428"/>
    </row>
    <row r="51" spans="1:13" ht="18.75" customHeight="1">
      <c r="A51" s="677"/>
      <c r="B51" s="682"/>
      <c r="C51" s="417" t="s">
        <v>1005</v>
      </c>
      <c r="D51" s="678" t="s">
        <v>1008</v>
      </c>
      <c r="E51" s="155">
        <v>0</v>
      </c>
      <c r="F51" s="155"/>
      <c r="G51" s="155">
        <f>'Z 1. 2 '!D83</f>
        <v>200</v>
      </c>
      <c r="H51" s="233">
        <f>'Z 1. 2 '!E83</f>
        <v>107</v>
      </c>
      <c r="I51" s="233">
        <f t="shared" si="7"/>
        <v>107</v>
      </c>
      <c r="J51" s="155"/>
      <c r="K51" s="155"/>
      <c r="L51" s="155"/>
      <c r="M51" s="428"/>
    </row>
    <row r="52" spans="1:13" ht="19.5" customHeight="1">
      <c r="A52" s="673" t="s">
        <v>763</v>
      </c>
      <c r="B52" s="164" t="s">
        <v>765</v>
      </c>
      <c r="C52" s="164" t="s">
        <v>928</v>
      </c>
      <c r="D52" s="164" t="s">
        <v>766</v>
      </c>
      <c r="E52" s="164">
        <f>'Z 1. 1'!F46</f>
        <v>183643</v>
      </c>
      <c r="F52" s="426">
        <f>'Z 1. 1'!G46</f>
        <v>77294</v>
      </c>
      <c r="G52" s="164">
        <f aca="true" t="shared" si="8" ref="G52:M52">SUM(G53:G62)</f>
        <v>183643</v>
      </c>
      <c r="H52" s="426">
        <f t="shared" si="8"/>
        <v>65087</v>
      </c>
      <c r="I52" s="426">
        <f t="shared" si="8"/>
        <v>65087</v>
      </c>
      <c r="J52" s="426">
        <f t="shared" si="8"/>
        <v>53255</v>
      </c>
      <c r="K52" s="426">
        <f t="shared" si="8"/>
        <v>8932</v>
      </c>
      <c r="L52" s="426">
        <f t="shared" si="8"/>
        <v>0</v>
      </c>
      <c r="M52" s="427">
        <f t="shared" si="8"/>
        <v>0</v>
      </c>
    </row>
    <row r="53" spans="1:13" ht="18" customHeight="1">
      <c r="A53" s="677"/>
      <c r="B53" s="682"/>
      <c r="C53" s="418" t="s">
        <v>678</v>
      </c>
      <c r="D53" s="678" t="s">
        <v>679</v>
      </c>
      <c r="E53" s="155">
        <v>0</v>
      </c>
      <c r="F53" s="155"/>
      <c r="G53" s="155">
        <f>'Z 1. 2 '!D86</f>
        <v>92900</v>
      </c>
      <c r="H53" s="233">
        <f>'Z 1. 2 '!E86</f>
        <v>38345</v>
      </c>
      <c r="I53" s="233">
        <f>H53</f>
        <v>38345</v>
      </c>
      <c r="J53" s="233">
        <f>I53</f>
        <v>38345</v>
      </c>
      <c r="K53" s="155"/>
      <c r="L53" s="155"/>
      <c r="M53" s="428">
        <v>0</v>
      </c>
    </row>
    <row r="54" spans="1:13" ht="17.25" customHeight="1">
      <c r="A54" s="677"/>
      <c r="B54" s="682"/>
      <c r="C54" s="418" t="s">
        <v>681</v>
      </c>
      <c r="D54" s="155" t="s">
        <v>78</v>
      </c>
      <c r="E54" s="155">
        <v>0</v>
      </c>
      <c r="F54" s="155"/>
      <c r="G54" s="155">
        <f>'Z 1. 2 '!D87</f>
        <v>8760</v>
      </c>
      <c r="H54" s="233">
        <f>'Z 1. 2 '!E87</f>
        <v>8760</v>
      </c>
      <c r="I54" s="233">
        <f aca="true" t="shared" si="9" ref="I54:I62">H54</f>
        <v>8760</v>
      </c>
      <c r="J54" s="233">
        <f>I54</f>
        <v>8760</v>
      </c>
      <c r="K54" s="155"/>
      <c r="L54" s="155"/>
      <c r="M54" s="428">
        <v>0</v>
      </c>
    </row>
    <row r="55" spans="1:13" ht="16.5" customHeight="1">
      <c r="A55" s="677"/>
      <c r="B55" s="682"/>
      <c r="C55" s="419" t="s">
        <v>707</v>
      </c>
      <c r="D55" s="678" t="s">
        <v>849</v>
      </c>
      <c r="E55" s="155">
        <v>0</v>
      </c>
      <c r="F55" s="155"/>
      <c r="G55" s="155">
        <f>'Z 1. 2 '!D88</f>
        <v>18935</v>
      </c>
      <c r="H55" s="233">
        <f>'Z 1. 2 '!E88</f>
        <v>7682</v>
      </c>
      <c r="I55" s="233">
        <f t="shared" si="9"/>
        <v>7682</v>
      </c>
      <c r="J55" s="155"/>
      <c r="K55" s="233">
        <f>I55</f>
        <v>7682</v>
      </c>
      <c r="L55" s="155"/>
      <c r="M55" s="428">
        <v>0</v>
      </c>
    </row>
    <row r="56" spans="1:13" ht="15" customHeight="1">
      <c r="A56" s="677"/>
      <c r="B56" s="682"/>
      <c r="C56" s="419" t="s">
        <v>683</v>
      </c>
      <c r="D56" s="678" t="s">
        <v>684</v>
      </c>
      <c r="E56" s="155">
        <v>0</v>
      </c>
      <c r="F56" s="155"/>
      <c r="G56" s="155">
        <f>'Z 1. 2 '!D89</f>
        <v>3075</v>
      </c>
      <c r="H56" s="233">
        <f>'Z 1. 2 '!E89</f>
        <v>1250</v>
      </c>
      <c r="I56" s="233">
        <f t="shared" si="9"/>
        <v>1250</v>
      </c>
      <c r="J56" s="155"/>
      <c r="K56" s="233">
        <f>I56</f>
        <v>1250</v>
      </c>
      <c r="L56" s="155"/>
      <c r="M56" s="428">
        <v>0</v>
      </c>
    </row>
    <row r="57" spans="1:13" ht="17.25" customHeight="1">
      <c r="A57" s="677"/>
      <c r="B57" s="682"/>
      <c r="C57" s="419" t="s">
        <v>366</v>
      </c>
      <c r="D57" s="678" t="s">
        <v>367</v>
      </c>
      <c r="E57" s="155">
        <v>0</v>
      </c>
      <c r="F57" s="155"/>
      <c r="G57" s="155">
        <f>'Z 1. 2 '!D90</f>
        <v>45900</v>
      </c>
      <c r="H57" s="233">
        <f>'Z 1. 2 '!E90</f>
        <v>6150</v>
      </c>
      <c r="I57" s="233">
        <f t="shared" si="9"/>
        <v>6150</v>
      </c>
      <c r="J57" s="233">
        <f>I57</f>
        <v>6150</v>
      </c>
      <c r="K57" s="155"/>
      <c r="L57" s="155"/>
      <c r="M57" s="428">
        <v>0</v>
      </c>
    </row>
    <row r="58" spans="1:13" ht="19.5" customHeight="1">
      <c r="A58" s="677"/>
      <c r="B58" s="682"/>
      <c r="C58" s="418" t="s">
        <v>685</v>
      </c>
      <c r="D58" s="155" t="s">
        <v>686</v>
      </c>
      <c r="E58" s="155">
        <v>0</v>
      </c>
      <c r="F58" s="155"/>
      <c r="G58" s="155">
        <f>'Z 1. 2 '!D91</f>
        <v>1200</v>
      </c>
      <c r="H58" s="233">
        <f>'Z 1. 2 '!E91</f>
        <v>0</v>
      </c>
      <c r="I58" s="233">
        <f t="shared" si="9"/>
        <v>0</v>
      </c>
      <c r="J58" s="155"/>
      <c r="K58" s="155"/>
      <c r="L58" s="155"/>
      <c r="M58" s="428">
        <v>0</v>
      </c>
    </row>
    <row r="59" spans="1:13" ht="17.25" customHeight="1">
      <c r="A59" s="677"/>
      <c r="B59" s="682"/>
      <c r="C59" s="418" t="s">
        <v>690</v>
      </c>
      <c r="D59" s="155" t="s">
        <v>869</v>
      </c>
      <c r="E59" s="155">
        <v>0</v>
      </c>
      <c r="F59" s="155"/>
      <c r="G59" s="155">
        <f>'Z 1. 2 '!D92</f>
        <v>6500</v>
      </c>
      <c r="H59" s="233">
        <f>'Z 1. 2 '!E92</f>
        <v>0</v>
      </c>
      <c r="I59" s="233">
        <f t="shared" si="9"/>
        <v>0</v>
      </c>
      <c r="J59" s="155"/>
      <c r="K59" s="155"/>
      <c r="L59" s="155"/>
      <c r="M59" s="428">
        <v>0</v>
      </c>
    </row>
    <row r="60" spans="1:13" ht="16.5" customHeight="1">
      <c r="A60" s="677"/>
      <c r="B60" s="682"/>
      <c r="C60" s="417">
        <v>4440</v>
      </c>
      <c r="D60" s="155" t="s">
        <v>697</v>
      </c>
      <c r="E60" s="155">
        <v>0</v>
      </c>
      <c r="F60" s="155"/>
      <c r="G60" s="155">
        <f>'Z 1. 2 '!D93</f>
        <v>3850</v>
      </c>
      <c r="H60" s="233">
        <f>'Z 1. 2 '!E93</f>
        <v>2900</v>
      </c>
      <c r="I60" s="233">
        <f t="shared" si="9"/>
        <v>2900</v>
      </c>
      <c r="J60" s="155"/>
      <c r="K60" s="155"/>
      <c r="L60" s="155"/>
      <c r="M60" s="428">
        <v>0</v>
      </c>
    </row>
    <row r="61" spans="1:13" ht="16.5" customHeight="1">
      <c r="A61" s="677"/>
      <c r="B61" s="682"/>
      <c r="C61" s="417">
        <v>4740</v>
      </c>
      <c r="D61" s="678" t="s">
        <v>1007</v>
      </c>
      <c r="E61" s="155"/>
      <c r="F61" s="155"/>
      <c r="G61" s="155">
        <f>'Z 1. 2 '!D94</f>
        <v>700</v>
      </c>
      <c r="H61" s="233">
        <f>'Z 1. 2 '!E94</f>
        <v>0</v>
      </c>
      <c r="I61" s="233">
        <f t="shared" si="9"/>
        <v>0</v>
      </c>
      <c r="J61" s="155"/>
      <c r="K61" s="155"/>
      <c r="L61" s="155"/>
      <c r="M61" s="428"/>
    </row>
    <row r="62" spans="1:13" ht="18.75" customHeight="1">
      <c r="A62" s="677"/>
      <c r="B62" s="682"/>
      <c r="C62" s="417">
        <v>4750</v>
      </c>
      <c r="D62" s="678" t="s">
        <v>1008</v>
      </c>
      <c r="E62" s="155">
        <v>0</v>
      </c>
      <c r="F62" s="155"/>
      <c r="G62" s="155">
        <f>'Z 1. 2 '!D95</f>
        <v>1823</v>
      </c>
      <c r="H62" s="233">
        <f>'Z 1. 2 '!E95</f>
        <v>0</v>
      </c>
      <c r="I62" s="233">
        <f t="shared" si="9"/>
        <v>0</v>
      </c>
      <c r="J62" s="155"/>
      <c r="K62" s="155"/>
      <c r="L62" s="155"/>
      <c r="M62" s="428">
        <v>0</v>
      </c>
    </row>
    <row r="63" spans="1:13" ht="19.5" customHeight="1">
      <c r="A63" s="673" t="s">
        <v>763</v>
      </c>
      <c r="B63" s="164" t="s">
        <v>847</v>
      </c>
      <c r="C63" s="164" t="s">
        <v>928</v>
      </c>
      <c r="D63" s="164" t="s">
        <v>848</v>
      </c>
      <c r="E63" s="164">
        <f>'Z 1. 1'!F53</f>
        <v>10455</v>
      </c>
      <c r="F63" s="426">
        <f>'Z 1. 1'!G53</f>
        <v>10455</v>
      </c>
      <c r="G63" s="164">
        <f aca="true" t="shared" si="10" ref="G63:M63">SUM(G64:G66)</f>
        <v>10455</v>
      </c>
      <c r="H63" s="426">
        <f t="shared" si="10"/>
        <v>10454.880000000001</v>
      </c>
      <c r="I63" s="426">
        <f t="shared" si="10"/>
        <v>10454.880000000001</v>
      </c>
      <c r="J63" s="426">
        <f t="shared" si="10"/>
        <v>2880</v>
      </c>
      <c r="K63" s="426">
        <f t="shared" si="10"/>
        <v>434.88</v>
      </c>
      <c r="L63" s="426">
        <f t="shared" si="10"/>
        <v>0</v>
      </c>
      <c r="M63" s="427">
        <f t="shared" si="10"/>
        <v>0</v>
      </c>
    </row>
    <row r="64" spans="1:13" ht="17.25" customHeight="1">
      <c r="A64" s="681"/>
      <c r="B64" s="682"/>
      <c r="C64" s="418" t="s">
        <v>677</v>
      </c>
      <c r="D64" s="155" t="s">
        <v>83</v>
      </c>
      <c r="E64" s="155">
        <v>0</v>
      </c>
      <c r="F64" s="155"/>
      <c r="G64" s="155">
        <f>'Z 1. 2 '!D134</f>
        <v>7140</v>
      </c>
      <c r="H64" s="233">
        <f>'Z 1. 2 '!E134</f>
        <v>7140</v>
      </c>
      <c r="I64" s="233">
        <f>H64</f>
        <v>7140</v>
      </c>
      <c r="J64" s="155"/>
      <c r="K64" s="155"/>
      <c r="L64" s="155"/>
      <c r="M64" s="428"/>
    </row>
    <row r="65" spans="1:13" ht="16.5" customHeight="1">
      <c r="A65" s="681"/>
      <c r="B65" s="682"/>
      <c r="C65" s="418" t="s">
        <v>707</v>
      </c>
      <c r="D65" s="155" t="s">
        <v>849</v>
      </c>
      <c r="E65" s="155">
        <v>0</v>
      </c>
      <c r="F65" s="155"/>
      <c r="G65" s="155">
        <f>'Z 1. 2 '!D135</f>
        <v>435</v>
      </c>
      <c r="H65" s="233">
        <f>'Z 1. 2 '!E135</f>
        <v>434.88</v>
      </c>
      <c r="I65" s="233">
        <f>H65</f>
        <v>434.88</v>
      </c>
      <c r="J65" s="155"/>
      <c r="K65" s="233">
        <f>I65</f>
        <v>434.88</v>
      </c>
      <c r="L65" s="155"/>
      <c r="M65" s="428"/>
    </row>
    <row r="66" spans="1:13" ht="15" customHeight="1">
      <c r="A66" s="681"/>
      <c r="B66" s="682"/>
      <c r="C66" s="418" t="s">
        <v>366</v>
      </c>
      <c r="D66" s="155" t="s">
        <v>367</v>
      </c>
      <c r="E66" s="155">
        <v>0</v>
      </c>
      <c r="F66" s="155"/>
      <c r="G66" s="155">
        <f>'Z 1. 2 '!D136</f>
        <v>2880</v>
      </c>
      <c r="H66" s="233">
        <f>'Z 1. 2 '!E136</f>
        <v>2880</v>
      </c>
      <c r="I66" s="233">
        <f>H66</f>
        <v>2880</v>
      </c>
      <c r="J66" s="233">
        <f>I66</f>
        <v>2880</v>
      </c>
      <c r="K66" s="155"/>
      <c r="L66" s="155"/>
      <c r="M66" s="428"/>
    </row>
    <row r="67" spans="1:13" ht="27" customHeight="1">
      <c r="A67" s="673" t="s">
        <v>852</v>
      </c>
      <c r="B67" s="164" t="s">
        <v>870</v>
      </c>
      <c r="C67" s="164" t="s">
        <v>928</v>
      </c>
      <c r="D67" s="672" t="s">
        <v>87</v>
      </c>
      <c r="E67" s="164">
        <f>'Z 1. 1'!F59</f>
        <v>2840000</v>
      </c>
      <c r="F67" s="164">
        <f>'Z 1. 1'!G59</f>
        <v>1761000</v>
      </c>
      <c r="G67" s="164">
        <f aca="true" t="shared" si="11" ref="G67:M67">SUM(G68:G93)</f>
        <v>2840000</v>
      </c>
      <c r="H67" s="426">
        <f t="shared" si="11"/>
        <v>1509366.7500000005</v>
      </c>
      <c r="I67" s="426">
        <f t="shared" si="11"/>
        <v>1509366.7500000005</v>
      </c>
      <c r="J67" s="426">
        <f t="shared" si="11"/>
        <v>1196038.7</v>
      </c>
      <c r="K67" s="426">
        <f t="shared" si="11"/>
        <v>6571.299999999999</v>
      </c>
      <c r="L67" s="426">
        <f t="shared" si="11"/>
        <v>0</v>
      </c>
      <c r="M67" s="427">
        <f t="shared" si="11"/>
        <v>0</v>
      </c>
    </row>
    <row r="68" spans="1:13" ht="17.25" customHeight="1">
      <c r="A68" s="679"/>
      <c r="B68" s="680"/>
      <c r="C68" s="420" t="s">
        <v>125</v>
      </c>
      <c r="D68" s="678" t="s">
        <v>406</v>
      </c>
      <c r="E68" s="178"/>
      <c r="F68" s="178"/>
      <c r="G68" s="178">
        <f>'Z 1. 2 '!D158</f>
        <v>160669</v>
      </c>
      <c r="H68" s="435">
        <f>'Z 1. 2 '!E158</f>
        <v>93427.49</v>
      </c>
      <c r="I68" s="435">
        <f>H68</f>
        <v>93427.49</v>
      </c>
      <c r="J68" s="178"/>
      <c r="K68" s="178"/>
      <c r="L68" s="178"/>
      <c r="M68" s="436"/>
    </row>
    <row r="69" spans="1:13" ht="14.25" customHeight="1">
      <c r="A69" s="681"/>
      <c r="B69" s="155"/>
      <c r="C69" s="417" t="s">
        <v>680</v>
      </c>
      <c r="D69" s="678" t="s">
        <v>88</v>
      </c>
      <c r="E69" s="155"/>
      <c r="F69" s="155"/>
      <c r="G69" s="178">
        <f>'Z 1. 2 '!D159</f>
        <v>61000</v>
      </c>
      <c r="H69" s="435">
        <f>'Z 1. 2 '!E159</f>
        <v>30562.74</v>
      </c>
      <c r="I69" s="435">
        <f aca="true" t="shared" si="12" ref="I69:I93">H69</f>
        <v>30562.74</v>
      </c>
      <c r="J69" s="435">
        <f aca="true" t="shared" si="13" ref="J69:J74">I69</f>
        <v>30562.74</v>
      </c>
      <c r="K69" s="178"/>
      <c r="L69" s="178"/>
      <c r="M69" s="428"/>
    </row>
    <row r="70" spans="1:13" ht="16.5" customHeight="1">
      <c r="A70" s="681"/>
      <c r="B70" s="155"/>
      <c r="C70" s="417" t="s">
        <v>681</v>
      </c>
      <c r="D70" s="678" t="s">
        <v>84</v>
      </c>
      <c r="E70" s="155"/>
      <c r="F70" s="155"/>
      <c r="G70" s="178">
        <f>'Z 1. 2 '!D160</f>
        <v>5189</v>
      </c>
      <c r="H70" s="435">
        <f>'Z 1. 2 '!E160</f>
        <v>5189.37</v>
      </c>
      <c r="I70" s="435">
        <f t="shared" si="12"/>
        <v>5189.37</v>
      </c>
      <c r="J70" s="435">
        <f t="shared" si="13"/>
        <v>5189.37</v>
      </c>
      <c r="K70" s="178"/>
      <c r="L70" s="178"/>
      <c r="M70" s="428"/>
    </row>
    <row r="71" spans="1:13" ht="15" customHeight="1">
      <c r="A71" s="681"/>
      <c r="B71" s="155"/>
      <c r="C71" s="417" t="s">
        <v>859</v>
      </c>
      <c r="D71" s="678" t="s">
        <v>473</v>
      </c>
      <c r="E71" s="155"/>
      <c r="F71" s="155"/>
      <c r="G71" s="178">
        <f>'Z 1. 2 '!D161</f>
        <v>1943000</v>
      </c>
      <c r="H71" s="435">
        <f>'Z 1. 2 '!E161</f>
        <v>948338.79</v>
      </c>
      <c r="I71" s="435">
        <f t="shared" si="12"/>
        <v>948338.79</v>
      </c>
      <c r="J71" s="435">
        <f t="shared" si="13"/>
        <v>948338.79</v>
      </c>
      <c r="K71" s="178"/>
      <c r="L71" s="178"/>
      <c r="M71" s="428"/>
    </row>
    <row r="72" spans="1:13" ht="18" customHeight="1">
      <c r="A72" s="681"/>
      <c r="B72" s="155"/>
      <c r="C72" s="417" t="s">
        <v>860</v>
      </c>
      <c r="D72" s="155" t="s">
        <v>85</v>
      </c>
      <c r="E72" s="155"/>
      <c r="F72" s="155"/>
      <c r="G72" s="178">
        <f>'Z 1. 2 '!D162</f>
        <v>123000</v>
      </c>
      <c r="H72" s="435">
        <f>'Z 1. 2 '!E162</f>
        <v>58156.5</v>
      </c>
      <c r="I72" s="435">
        <f t="shared" si="12"/>
        <v>58156.5</v>
      </c>
      <c r="J72" s="435">
        <f t="shared" si="13"/>
        <v>58156.5</v>
      </c>
      <c r="K72" s="178"/>
      <c r="L72" s="178"/>
      <c r="M72" s="428"/>
    </row>
    <row r="73" spans="1:13" ht="14.25" customHeight="1">
      <c r="A73" s="681"/>
      <c r="B73" s="155"/>
      <c r="C73" s="417" t="s">
        <v>862</v>
      </c>
      <c r="D73" s="155" t="s">
        <v>863</v>
      </c>
      <c r="E73" s="155"/>
      <c r="F73" s="155"/>
      <c r="G73" s="178">
        <f>'Z 1. 2 '!D163</f>
        <v>161811</v>
      </c>
      <c r="H73" s="435">
        <f>'Z 1. 2 '!E163</f>
        <v>153791.3</v>
      </c>
      <c r="I73" s="435">
        <f t="shared" si="12"/>
        <v>153791.3</v>
      </c>
      <c r="J73" s="435">
        <f t="shared" si="13"/>
        <v>153791.3</v>
      </c>
      <c r="K73" s="178"/>
      <c r="L73" s="178"/>
      <c r="M73" s="428"/>
    </row>
    <row r="74" spans="1:13" ht="14.25" customHeight="1">
      <c r="A74" s="681"/>
      <c r="B74" s="155"/>
      <c r="C74" s="417">
        <v>4080</v>
      </c>
      <c r="D74" s="155" t="s">
        <v>473</v>
      </c>
      <c r="E74" s="155"/>
      <c r="F74" s="155"/>
      <c r="G74" s="178">
        <f>'Z 1. 2 '!D164</f>
        <v>10000</v>
      </c>
      <c r="H74" s="435">
        <f>'Z 1. 2 '!E164</f>
        <v>0</v>
      </c>
      <c r="I74" s="435">
        <f t="shared" si="12"/>
        <v>0</v>
      </c>
      <c r="J74" s="435">
        <f t="shared" si="13"/>
        <v>0</v>
      </c>
      <c r="K74" s="178"/>
      <c r="L74" s="178"/>
      <c r="M74" s="428"/>
    </row>
    <row r="75" spans="1:13" ht="15.75" customHeight="1">
      <c r="A75" s="681"/>
      <c r="B75" s="155"/>
      <c r="C75" s="421" t="s">
        <v>707</v>
      </c>
      <c r="D75" s="678" t="s">
        <v>86</v>
      </c>
      <c r="E75" s="155"/>
      <c r="F75" s="155"/>
      <c r="G75" s="178">
        <f>'Z 1. 2 '!D165</f>
        <v>9300</v>
      </c>
      <c r="H75" s="435">
        <f>'Z 1. 2 '!E165</f>
        <v>5695.36</v>
      </c>
      <c r="I75" s="435">
        <f t="shared" si="12"/>
        <v>5695.36</v>
      </c>
      <c r="J75" s="178"/>
      <c r="K75" s="435">
        <f>I75</f>
        <v>5695.36</v>
      </c>
      <c r="L75" s="178"/>
      <c r="M75" s="428"/>
    </row>
    <row r="76" spans="1:13" ht="16.5" customHeight="1">
      <c r="A76" s="681"/>
      <c r="B76" s="155"/>
      <c r="C76" s="421" t="s">
        <v>683</v>
      </c>
      <c r="D76" s="678" t="s">
        <v>684</v>
      </c>
      <c r="E76" s="155"/>
      <c r="F76" s="155"/>
      <c r="G76" s="178">
        <f>'Z 1. 2 '!D166</f>
        <v>1700</v>
      </c>
      <c r="H76" s="435">
        <f>'Z 1. 2 '!E166</f>
        <v>875.94</v>
      </c>
      <c r="I76" s="435">
        <f t="shared" si="12"/>
        <v>875.94</v>
      </c>
      <c r="J76" s="178"/>
      <c r="K76" s="435">
        <f>I76</f>
        <v>875.94</v>
      </c>
      <c r="L76" s="178"/>
      <c r="M76" s="428"/>
    </row>
    <row r="77" spans="1:13" ht="15.75" customHeight="1">
      <c r="A77" s="681"/>
      <c r="B77" s="155"/>
      <c r="C77" s="417" t="s">
        <v>126</v>
      </c>
      <c r="D77" s="678" t="s">
        <v>127</v>
      </c>
      <c r="E77" s="155"/>
      <c r="F77" s="155"/>
      <c r="G77" s="178">
        <f>'Z 1. 2 '!D167</f>
        <v>91235</v>
      </c>
      <c r="H77" s="435">
        <f>'Z 1. 2 '!E167</f>
        <v>91235.04</v>
      </c>
      <c r="I77" s="435">
        <f t="shared" si="12"/>
        <v>91235.04</v>
      </c>
      <c r="J77" s="178"/>
      <c r="K77" s="178"/>
      <c r="L77" s="178"/>
      <c r="M77" s="428"/>
    </row>
    <row r="78" spans="1:13" ht="15" customHeight="1">
      <c r="A78" s="681"/>
      <c r="B78" s="682"/>
      <c r="C78" s="417" t="s">
        <v>685</v>
      </c>
      <c r="D78" s="155" t="s">
        <v>686</v>
      </c>
      <c r="E78" s="155"/>
      <c r="F78" s="155"/>
      <c r="G78" s="178">
        <v>117000</v>
      </c>
      <c r="H78" s="435">
        <v>48162.42</v>
      </c>
      <c r="I78" s="435">
        <f t="shared" si="12"/>
        <v>48162.42</v>
      </c>
      <c r="J78" s="178"/>
      <c r="K78" s="178"/>
      <c r="L78" s="178"/>
      <c r="M78" s="437"/>
    </row>
    <row r="79" spans="1:13" ht="13.5" customHeight="1">
      <c r="A79" s="681"/>
      <c r="B79" s="682"/>
      <c r="C79" s="417" t="s">
        <v>865</v>
      </c>
      <c r="D79" s="155" t="s">
        <v>866</v>
      </c>
      <c r="E79" s="155"/>
      <c r="F79" s="155"/>
      <c r="G79" s="178">
        <v>4000</v>
      </c>
      <c r="H79" s="435">
        <v>3939.02</v>
      </c>
      <c r="I79" s="435">
        <f t="shared" si="12"/>
        <v>3939.02</v>
      </c>
      <c r="J79" s="178"/>
      <c r="K79" s="178"/>
      <c r="L79" s="178"/>
      <c r="M79" s="437"/>
    </row>
    <row r="80" spans="1:13" ht="14.25" customHeight="1">
      <c r="A80" s="681"/>
      <c r="B80" s="682"/>
      <c r="C80" s="417" t="s">
        <v>687</v>
      </c>
      <c r="D80" s="155" t="s">
        <v>867</v>
      </c>
      <c r="E80" s="155"/>
      <c r="F80" s="155"/>
      <c r="G80" s="178">
        <f>'Z 1. 2 '!D170</f>
        <v>29000</v>
      </c>
      <c r="H80" s="435">
        <f>'Z 1. 2 '!E170</f>
        <v>16505.56</v>
      </c>
      <c r="I80" s="435">
        <f t="shared" si="12"/>
        <v>16505.56</v>
      </c>
      <c r="J80" s="178"/>
      <c r="K80" s="178"/>
      <c r="L80" s="178"/>
      <c r="M80" s="437"/>
    </row>
    <row r="81" spans="1:13" ht="15" customHeight="1">
      <c r="A81" s="681"/>
      <c r="B81" s="682"/>
      <c r="C81" s="417" t="s">
        <v>688</v>
      </c>
      <c r="D81" s="155" t="s">
        <v>868</v>
      </c>
      <c r="E81" s="155"/>
      <c r="F81" s="155"/>
      <c r="G81" s="178">
        <f>'Z 1. 2 '!D171</f>
        <v>20000</v>
      </c>
      <c r="H81" s="435">
        <f>'Z 1. 2 '!E171</f>
        <v>14641.22</v>
      </c>
      <c r="I81" s="435">
        <f t="shared" si="12"/>
        <v>14641.22</v>
      </c>
      <c r="J81" s="178"/>
      <c r="K81" s="178"/>
      <c r="L81" s="178"/>
      <c r="M81" s="437"/>
    </row>
    <row r="82" spans="1:13" ht="15.75" customHeight="1">
      <c r="A82" s="681"/>
      <c r="B82" s="682"/>
      <c r="C82" s="417" t="s">
        <v>855</v>
      </c>
      <c r="D82" s="155" t="s">
        <v>856</v>
      </c>
      <c r="E82" s="155"/>
      <c r="F82" s="155"/>
      <c r="G82" s="178">
        <f>'Z 1. 2 '!D172</f>
        <v>15000</v>
      </c>
      <c r="H82" s="435">
        <f>'Z 1. 2 '!E172</f>
        <v>1189</v>
      </c>
      <c r="I82" s="435">
        <f t="shared" si="12"/>
        <v>1189</v>
      </c>
      <c r="J82" s="178"/>
      <c r="K82" s="178"/>
      <c r="L82" s="178"/>
      <c r="M82" s="437"/>
    </row>
    <row r="83" spans="1:13" ht="16.5" customHeight="1">
      <c r="A83" s="681"/>
      <c r="B83" s="682"/>
      <c r="C83" s="417" t="s">
        <v>690</v>
      </c>
      <c r="D83" s="155" t="s">
        <v>869</v>
      </c>
      <c r="E83" s="155"/>
      <c r="F83" s="155"/>
      <c r="G83" s="178">
        <v>40000</v>
      </c>
      <c r="H83" s="435">
        <v>15029.15</v>
      </c>
      <c r="I83" s="435">
        <f t="shared" si="12"/>
        <v>15029.15</v>
      </c>
      <c r="J83" s="178"/>
      <c r="K83" s="178"/>
      <c r="L83" s="178"/>
      <c r="M83" s="437"/>
    </row>
    <row r="84" spans="1:13" ht="12.75" customHeight="1">
      <c r="A84" s="681"/>
      <c r="B84" s="682"/>
      <c r="C84" s="417" t="s">
        <v>368</v>
      </c>
      <c r="D84" s="678" t="s">
        <v>369</v>
      </c>
      <c r="E84" s="155"/>
      <c r="F84" s="155"/>
      <c r="G84" s="178">
        <f>'Z 1. 2 '!D174</f>
        <v>2000</v>
      </c>
      <c r="H84" s="435">
        <f>'Z 1. 2 '!E174</f>
        <v>660</v>
      </c>
      <c r="I84" s="435">
        <f t="shared" si="12"/>
        <v>660</v>
      </c>
      <c r="J84" s="178"/>
      <c r="K84" s="178"/>
      <c r="L84" s="178"/>
      <c r="M84" s="437"/>
    </row>
    <row r="85" spans="1:13" ht="16.5" customHeight="1">
      <c r="A85" s="681"/>
      <c r="B85" s="682"/>
      <c r="C85" s="417" t="s">
        <v>1009</v>
      </c>
      <c r="D85" s="678" t="s">
        <v>447</v>
      </c>
      <c r="E85" s="155"/>
      <c r="F85" s="155"/>
      <c r="G85" s="178">
        <f>'Z 1. 2 '!D175</f>
        <v>5000</v>
      </c>
      <c r="H85" s="435">
        <f>'Z 1. 2 '!E175</f>
        <v>2441.25</v>
      </c>
      <c r="I85" s="435">
        <f t="shared" si="12"/>
        <v>2441.25</v>
      </c>
      <c r="J85" s="178"/>
      <c r="K85" s="178"/>
      <c r="L85" s="178"/>
      <c r="M85" s="437"/>
    </row>
    <row r="86" spans="1:13" ht="15" customHeight="1">
      <c r="A86" s="681"/>
      <c r="B86" s="682"/>
      <c r="C86" s="417" t="s">
        <v>1002</v>
      </c>
      <c r="D86" s="678" t="s">
        <v>448</v>
      </c>
      <c r="E86" s="155"/>
      <c r="F86" s="155"/>
      <c r="G86" s="178">
        <f>'Z 1. 2 '!D176</f>
        <v>5000</v>
      </c>
      <c r="H86" s="435">
        <f>'Z 1. 2 '!E176</f>
        <v>2138.1</v>
      </c>
      <c r="I86" s="435">
        <f t="shared" si="12"/>
        <v>2138.1</v>
      </c>
      <c r="J86" s="178"/>
      <c r="K86" s="178"/>
      <c r="L86" s="178"/>
      <c r="M86" s="437"/>
    </row>
    <row r="87" spans="1:13" ht="15" customHeight="1">
      <c r="A87" s="681"/>
      <c r="B87" s="682"/>
      <c r="C87" s="417" t="s">
        <v>692</v>
      </c>
      <c r="D87" s="155" t="s">
        <v>693</v>
      </c>
      <c r="E87" s="155"/>
      <c r="F87" s="155"/>
      <c r="G87" s="178">
        <f>'Z 1. 2 '!D177</f>
        <v>7000</v>
      </c>
      <c r="H87" s="435">
        <f>'Z 1. 2 '!E177</f>
        <v>1883.6</v>
      </c>
      <c r="I87" s="435">
        <f t="shared" si="12"/>
        <v>1883.6</v>
      </c>
      <c r="J87" s="178"/>
      <c r="K87" s="178"/>
      <c r="L87" s="178"/>
      <c r="M87" s="437"/>
    </row>
    <row r="88" spans="1:13" ht="14.25" customHeight="1">
      <c r="A88" s="681"/>
      <c r="B88" s="682"/>
      <c r="C88" s="417" t="s">
        <v>694</v>
      </c>
      <c r="D88" s="155" t="s">
        <v>695</v>
      </c>
      <c r="E88" s="155"/>
      <c r="F88" s="155"/>
      <c r="G88" s="178">
        <f>'Z 1. 2 '!D178</f>
        <v>4096</v>
      </c>
      <c r="H88" s="435">
        <f>'Z 1. 2 '!E178</f>
        <v>2110.58</v>
      </c>
      <c r="I88" s="435">
        <f t="shared" si="12"/>
        <v>2110.58</v>
      </c>
      <c r="J88" s="178"/>
      <c r="K88" s="178"/>
      <c r="L88" s="178"/>
      <c r="M88" s="437"/>
    </row>
    <row r="89" spans="1:13" ht="15" customHeight="1">
      <c r="A89" s="681"/>
      <c r="B89" s="682"/>
      <c r="C89" s="417" t="s">
        <v>696</v>
      </c>
      <c r="D89" s="155" t="s">
        <v>697</v>
      </c>
      <c r="E89" s="155"/>
      <c r="F89" s="155"/>
      <c r="G89" s="178">
        <f>'Z 1. 2 '!D179</f>
        <v>2000</v>
      </c>
      <c r="H89" s="435">
        <f>'Z 1. 2 '!E179</f>
        <v>2000</v>
      </c>
      <c r="I89" s="435">
        <f t="shared" si="12"/>
        <v>2000</v>
      </c>
      <c r="J89" s="178"/>
      <c r="K89" s="178"/>
      <c r="L89" s="178"/>
      <c r="M89" s="437"/>
    </row>
    <row r="90" spans="1:13" ht="17.25" customHeight="1">
      <c r="A90" s="681"/>
      <c r="B90" s="682"/>
      <c r="C90" s="417" t="s">
        <v>854</v>
      </c>
      <c r="D90" s="155" t="s">
        <v>858</v>
      </c>
      <c r="E90" s="155"/>
      <c r="F90" s="155"/>
      <c r="G90" s="178">
        <f>'Z 1. 2 '!D180</f>
        <v>14040</v>
      </c>
      <c r="H90" s="435">
        <f>'Z 1. 2 '!E180</f>
        <v>6894</v>
      </c>
      <c r="I90" s="435">
        <f t="shared" si="12"/>
        <v>6894</v>
      </c>
      <c r="J90" s="178"/>
      <c r="K90" s="178"/>
      <c r="L90" s="178"/>
      <c r="M90" s="437"/>
    </row>
    <row r="91" spans="1:13" ht="16.5" customHeight="1">
      <c r="A91" s="681"/>
      <c r="B91" s="682"/>
      <c r="C91" s="417" t="s">
        <v>872</v>
      </c>
      <c r="D91" s="155" t="s">
        <v>89</v>
      </c>
      <c r="E91" s="155"/>
      <c r="F91" s="155"/>
      <c r="G91" s="178">
        <f>'Z 1. 2 '!D181</f>
        <v>160</v>
      </c>
      <c r="H91" s="435">
        <f>'Z 1. 2 '!E181</f>
        <v>159.75</v>
      </c>
      <c r="I91" s="435">
        <f t="shared" si="12"/>
        <v>159.75</v>
      </c>
      <c r="J91" s="178"/>
      <c r="K91" s="178"/>
      <c r="L91" s="178"/>
      <c r="M91" s="437"/>
    </row>
    <row r="92" spans="1:13" ht="16.5" customHeight="1">
      <c r="A92" s="681"/>
      <c r="B92" s="682"/>
      <c r="C92" s="417">
        <v>4740</v>
      </c>
      <c r="D92" s="678" t="s">
        <v>1007</v>
      </c>
      <c r="E92" s="155"/>
      <c r="F92" s="155"/>
      <c r="G92" s="178">
        <f>'Z 1. 2 '!D182</f>
        <v>5800</v>
      </c>
      <c r="H92" s="435">
        <f>'Z 1. 2 '!E182</f>
        <v>3113.57</v>
      </c>
      <c r="I92" s="435">
        <f t="shared" si="12"/>
        <v>3113.57</v>
      </c>
      <c r="J92" s="178"/>
      <c r="K92" s="178"/>
      <c r="L92" s="178"/>
      <c r="M92" s="437"/>
    </row>
    <row r="93" spans="1:13" ht="16.5" customHeight="1">
      <c r="A93" s="681"/>
      <c r="B93" s="682"/>
      <c r="C93" s="417">
        <v>4750</v>
      </c>
      <c r="D93" s="678" t="s">
        <v>1008</v>
      </c>
      <c r="E93" s="155"/>
      <c r="F93" s="155"/>
      <c r="G93" s="178">
        <f>'Z 1. 2 '!D183</f>
        <v>3000</v>
      </c>
      <c r="H93" s="435">
        <f>'Z 1. 2 '!E183</f>
        <v>1227</v>
      </c>
      <c r="I93" s="435">
        <f t="shared" si="12"/>
        <v>1227</v>
      </c>
      <c r="J93" s="178"/>
      <c r="K93" s="178"/>
      <c r="L93" s="178"/>
      <c r="M93" s="437"/>
    </row>
    <row r="94" spans="1:13" ht="55.5" customHeight="1">
      <c r="A94" s="673" t="s">
        <v>955</v>
      </c>
      <c r="B94" s="164" t="s">
        <v>982</v>
      </c>
      <c r="C94" s="164" t="s">
        <v>928</v>
      </c>
      <c r="D94" s="672" t="s">
        <v>513</v>
      </c>
      <c r="E94" s="164">
        <f>'Z 1. 1'!F110</f>
        <v>1746462</v>
      </c>
      <c r="F94" s="426">
        <f>'Z 1. 1'!G110</f>
        <v>815360</v>
      </c>
      <c r="G94" s="164">
        <f aca="true" t="shared" si="14" ref="G94:M94">G95</f>
        <v>1746462</v>
      </c>
      <c r="H94" s="426">
        <f t="shared" si="14"/>
        <v>815360</v>
      </c>
      <c r="I94" s="426">
        <f t="shared" si="14"/>
        <v>815360</v>
      </c>
      <c r="J94" s="426">
        <f t="shared" si="14"/>
        <v>0</v>
      </c>
      <c r="K94" s="426">
        <f t="shared" si="14"/>
        <v>0</v>
      </c>
      <c r="L94" s="426">
        <f t="shared" si="14"/>
        <v>815360</v>
      </c>
      <c r="M94" s="427">
        <f t="shared" si="14"/>
        <v>0</v>
      </c>
    </row>
    <row r="95" spans="1:13" ht="26.25" customHeight="1">
      <c r="A95" s="681"/>
      <c r="B95" s="682"/>
      <c r="C95" s="418" t="s">
        <v>983</v>
      </c>
      <c r="D95" s="678" t="s">
        <v>90</v>
      </c>
      <c r="E95" s="155"/>
      <c r="F95" s="155"/>
      <c r="G95" s="155">
        <f>'Z 1. 2 '!D398</f>
        <v>1746462</v>
      </c>
      <c r="H95" s="233">
        <f>'Z 1. 2 '!E398</f>
        <v>815360</v>
      </c>
      <c r="I95" s="233">
        <f>H95</f>
        <v>815360</v>
      </c>
      <c r="J95" s="155"/>
      <c r="K95" s="155"/>
      <c r="L95" s="233">
        <f>I95</f>
        <v>815360</v>
      </c>
      <c r="M95" s="437">
        <v>0</v>
      </c>
    </row>
    <row r="96" spans="1:13" ht="25.5" customHeight="1">
      <c r="A96" s="673" t="s">
        <v>874</v>
      </c>
      <c r="B96" s="164">
        <v>85205</v>
      </c>
      <c r="C96" s="164" t="s">
        <v>928</v>
      </c>
      <c r="D96" s="164" t="s">
        <v>280</v>
      </c>
      <c r="E96" s="424">
        <f>'Z 1. 1'!F132</f>
        <v>372000</v>
      </c>
      <c r="F96" s="429">
        <f>'Z 1. 1'!G132</f>
        <v>184690</v>
      </c>
      <c r="G96" s="164">
        <f aca="true" t="shared" si="15" ref="G96:M96">SUM(G97:G110)</f>
        <v>372000</v>
      </c>
      <c r="H96" s="426">
        <f t="shared" si="15"/>
        <v>184667.84</v>
      </c>
      <c r="I96" s="426">
        <f t="shared" si="15"/>
        <v>184667.84</v>
      </c>
      <c r="J96" s="426">
        <f t="shared" si="15"/>
        <v>137717.53</v>
      </c>
      <c r="K96" s="426">
        <f t="shared" si="15"/>
        <v>24431.089999999997</v>
      </c>
      <c r="L96" s="426">
        <f t="shared" si="15"/>
        <v>0</v>
      </c>
      <c r="M96" s="427">
        <f t="shared" si="15"/>
        <v>0</v>
      </c>
    </row>
    <row r="97" spans="1:13" ht="17.25" customHeight="1">
      <c r="A97" s="677"/>
      <c r="B97" s="155"/>
      <c r="C97" s="155" t="s">
        <v>678</v>
      </c>
      <c r="D97" s="678" t="s">
        <v>679</v>
      </c>
      <c r="E97" s="155"/>
      <c r="F97" s="155"/>
      <c r="G97" s="155">
        <f>'Z 1. 2 '!D452</f>
        <v>270066</v>
      </c>
      <c r="H97" s="233">
        <f>'Z 1. 2 '!E452</f>
        <v>115614.53</v>
      </c>
      <c r="I97" s="233">
        <f>H97</f>
        <v>115614.53</v>
      </c>
      <c r="J97" s="233">
        <f>I97</f>
        <v>115614.53</v>
      </c>
      <c r="K97" s="155"/>
      <c r="L97" s="155"/>
      <c r="M97" s="428"/>
    </row>
    <row r="98" spans="1:13" ht="15.75" customHeight="1">
      <c r="A98" s="677"/>
      <c r="B98" s="155"/>
      <c r="C98" s="155">
        <v>4040</v>
      </c>
      <c r="D98" s="678" t="s">
        <v>84</v>
      </c>
      <c r="E98" s="155"/>
      <c r="F98" s="155"/>
      <c r="G98" s="155">
        <f>'Z 1. 2 '!D453</f>
        <v>22103</v>
      </c>
      <c r="H98" s="233">
        <f>'Z 1. 2 '!E453</f>
        <v>22103</v>
      </c>
      <c r="I98" s="233">
        <f aca="true" t="shared" si="16" ref="I98:I110">H98</f>
        <v>22103</v>
      </c>
      <c r="J98" s="233">
        <f>I98</f>
        <v>22103</v>
      </c>
      <c r="K98" s="155"/>
      <c r="L98" s="155"/>
      <c r="M98" s="428"/>
    </row>
    <row r="99" spans="1:13" ht="16.5" customHeight="1">
      <c r="A99" s="677"/>
      <c r="B99" s="155"/>
      <c r="C99" s="155" t="s">
        <v>707</v>
      </c>
      <c r="D99" s="678" t="s">
        <v>86</v>
      </c>
      <c r="E99" s="155"/>
      <c r="F99" s="155"/>
      <c r="G99" s="155">
        <f>'Z 1. 2 '!D454</f>
        <v>44673</v>
      </c>
      <c r="H99" s="233">
        <f>'Z 1. 2 '!E454</f>
        <v>21057.01</v>
      </c>
      <c r="I99" s="233">
        <f t="shared" si="16"/>
        <v>21057.01</v>
      </c>
      <c r="J99" s="155"/>
      <c r="K99" s="233">
        <f>I99</f>
        <v>21057.01</v>
      </c>
      <c r="L99" s="155"/>
      <c r="M99" s="428"/>
    </row>
    <row r="100" spans="1:13" ht="16.5" customHeight="1">
      <c r="A100" s="677"/>
      <c r="B100" s="155"/>
      <c r="C100" s="155" t="s">
        <v>683</v>
      </c>
      <c r="D100" s="678" t="s">
        <v>684</v>
      </c>
      <c r="E100" s="155"/>
      <c r="F100" s="155"/>
      <c r="G100" s="155">
        <f>'Z 1. 2 '!D455</f>
        <v>7158</v>
      </c>
      <c r="H100" s="233">
        <f>'Z 1. 2 '!E455</f>
        <v>3374.08</v>
      </c>
      <c r="I100" s="233">
        <f t="shared" si="16"/>
        <v>3374.08</v>
      </c>
      <c r="J100" s="155"/>
      <c r="K100" s="233">
        <f>I100</f>
        <v>3374.08</v>
      </c>
      <c r="L100" s="155"/>
      <c r="M100" s="428"/>
    </row>
    <row r="101" spans="1:13" ht="14.25" customHeight="1">
      <c r="A101" s="677"/>
      <c r="B101" s="155"/>
      <c r="C101" s="155" t="s">
        <v>685</v>
      </c>
      <c r="D101" s="155" t="s">
        <v>686</v>
      </c>
      <c r="E101" s="155"/>
      <c r="F101" s="155"/>
      <c r="G101" s="155">
        <f>'Z 1. 2 '!D456</f>
        <v>3600</v>
      </c>
      <c r="H101" s="233">
        <f>'Z 1. 2 '!E456</f>
        <v>2969.41</v>
      </c>
      <c r="I101" s="233">
        <f t="shared" si="16"/>
        <v>2969.41</v>
      </c>
      <c r="J101" s="155"/>
      <c r="K101" s="155"/>
      <c r="L101" s="155"/>
      <c r="M101" s="428"/>
    </row>
    <row r="102" spans="1:13" ht="14.25" customHeight="1">
      <c r="A102" s="677"/>
      <c r="B102" s="155"/>
      <c r="C102" s="155" t="s">
        <v>992</v>
      </c>
      <c r="D102" s="678" t="s">
        <v>507</v>
      </c>
      <c r="E102" s="155"/>
      <c r="F102" s="155"/>
      <c r="G102" s="155">
        <f>'Z 1. 2 '!D457</f>
        <v>200</v>
      </c>
      <c r="H102" s="233">
        <f>'Z 1. 2 '!E457</f>
        <v>88.88</v>
      </c>
      <c r="I102" s="233">
        <f t="shared" si="16"/>
        <v>88.88</v>
      </c>
      <c r="J102" s="155"/>
      <c r="K102" s="155"/>
      <c r="L102" s="155"/>
      <c r="M102" s="428"/>
    </row>
    <row r="103" spans="1:13" ht="13.5" customHeight="1">
      <c r="A103" s="677"/>
      <c r="B103" s="155"/>
      <c r="C103" s="155" t="s">
        <v>687</v>
      </c>
      <c r="D103" s="155" t="s">
        <v>867</v>
      </c>
      <c r="E103" s="155"/>
      <c r="F103" s="155"/>
      <c r="G103" s="155">
        <f>'Z 1. 2 '!D458</f>
        <v>6086</v>
      </c>
      <c r="H103" s="233">
        <f>'Z 1. 2 '!E458</f>
        <v>5544.02</v>
      </c>
      <c r="I103" s="233">
        <f t="shared" si="16"/>
        <v>5544.02</v>
      </c>
      <c r="J103" s="155"/>
      <c r="K103" s="155"/>
      <c r="L103" s="155"/>
      <c r="M103" s="428"/>
    </row>
    <row r="104" spans="1:13" ht="12.75">
      <c r="A104" s="677"/>
      <c r="B104" s="155"/>
      <c r="C104" s="155" t="s">
        <v>855</v>
      </c>
      <c r="D104" s="155" t="s">
        <v>856</v>
      </c>
      <c r="E104" s="155"/>
      <c r="F104" s="155"/>
      <c r="G104" s="155">
        <f>'Z 1. 2 '!D459</f>
        <v>80</v>
      </c>
      <c r="H104" s="233">
        <f>'Z 1. 2 '!E459</f>
        <v>40</v>
      </c>
      <c r="I104" s="233">
        <f t="shared" si="16"/>
        <v>40</v>
      </c>
      <c r="J104" s="155"/>
      <c r="K104" s="155"/>
      <c r="L104" s="155"/>
      <c r="M104" s="428"/>
    </row>
    <row r="105" spans="1:13" ht="15.75" customHeight="1">
      <c r="A105" s="677"/>
      <c r="B105" s="155"/>
      <c r="C105" s="155" t="s">
        <v>690</v>
      </c>
      <c r="D105" s="155" t="s">
        <v>869</v>
      </c>
      <c r="E105" s="155"/>
      <c r="F105" s="155"/>
      <c r="G105" s="155">
        <f>'Z 1. 2 '!D460</f>
        <v>3000</v>
      </c>
      <c r="H105" s="233">
        <f>'Z 1. 2 '!E460</f>
        <v>3000</v>
      </c>
      <c r="I105" s="233">
        <f t="shared" si="16"/>
        <v>3000</v>
      </c>
      <c r="J105" s="155"/>
      <c r="K105" s="155"/>
      <c r="L105" s="155"/>
      <c r="M105" s="428"/>
    </row>
    <row r="106" spans="1:13" ht="15.75" customHeight="1">
      <c r="A106" s="677"/>
      <c r="B106" s="155"/>
      <c r="C106" s="155">
        <v>4350</v>
      </c>
      <c r="D106" s="678" t="s">
        <v>369</v>
      </c>
      <c r="E106" s="155"/>
      <c r="F106" s="155"/>
      <c r="G106" s="155">
        <f>'Z 1. 2 '!D461</f>
        <v>396</v>
      </c>
      <c r="H106" s="233">
        <f>'Z 1. 2 '!E461</f>
        <v>198</v>
      </c>
      <c r="I106" s="233">
        <f t="shared" si="16"/>
        <v>198</v>
      </c>
      <c r="J106" s="155"/>
      <c r="K106" s="155"/>
      <c r="L106" s="155"/>
      <c r="M106" s="428"/>
    </row>
    <row r="107" spans="1:13" ht="15" customHeight="1">
      <c r="A107" s="677"/>
      <c r="B107" s="155"/>
      <c r="C107" s="155" t="s">
        <v>1002</v>
      </c>
      <c r="D107" s="155" t="s">
        <v>512</v>
      </c>
      <c r="E107" s="155"/>
      <c r="F107" s="155"/>
      <c r="G107" s="155">
        <f>'Z 1. 2 '!D462</f>
        <v>1000</v>
      </c>
      <c r="H107" s="233">
        <f>'Z 1. 2 '!E462</f>
        <v>825.81</v>
      </c>
      <c r="I107" s="233">
        <f t="shared" si="16"/>
        <v>825.81</v>
      </c>
      <c r="J107" s="155"/>
      <c r="K107" s="155"/>
      <c r="L107" s="155"/>
      <c r="M107" s="428"/>
    </row>
    <row r="108" spans="1:13" ht="14.25" customHeight="1">
      <c r="A108" s="677"/>
      <c r="B108" s="155"/>
      <c r="C108" s="155" t="s">
        <v>692</v>
      </c>
      <c r="D108" s="155" t="s">
        <v>693</v>
      </c>
      <c r="E108" s="155"/>
      <c r="F108" s="155"/>
      <c r="G108" s="155">
        <f>'Z 1. 2 '!D463</f>
        <v>1000</v>
      </c>
      <c r="H108" s="233">
        <f>'Z 1. 2 '!E463</f>
        <v>563.1</v>
      </c>
      <c r="I108" s="233">
        <f t="shared" si="16"/>
        <v>563.1</v>
      </c>
      <c r="J108" s="155"/>
      <c r="K108" s="155"/>
      <c r="L108" s="155"/>
      <c r="M108" s="428"/>
    </row>
    <row r="109" spans="1:13" ht="15.75" customHeight="1">
      <c r="A109" s="677"/>
      <c r="B109" s="155"/>
      <c r="C109" s="155" t="s">
        <v>696</v>
      </c>
      <c r="D109" s="155" t="s">
        <v>697</v>
      </c>
      <c r="E109" s="155"/>
      <c r="F109" s="155"/>
      <c r="G109" s="155">
        <f>'Z 1. 2 '!D464</f>
        <v>11638</v>
      </c>
      <c r="H109" s="233">
        <f>'Z 1. 2 '!E464</f>
        <v>8750</v>
      </c>
      <c r="I109" s="233">
        <f t="shared" si="16"/>
        <v>8750</v>
      </c>
      <c r="J109" s="155"/>
      <c r="K109" s="155"/>
      <c r="L109" s="155"/>
      <c r="M109" s="428"/>
    </row>
    <row r="110" spans="1:13" ht="15.75" customHeight="1">
      <c r="A110" s="677"/>
      <c r="B110" s="155"/>
      <c r="C110" s="155" t="s">
        <v>1003</v>
      </c>
      <c r="D110" s="155" t="s">
        <v>610</v>
      </c>
      <c r="E110" s="155"/>
      <c r="F110" s="155"/>
      <c r="G110" s="155">
        <f>'Z 1. 2 '!D465</f>
        <v>1000</v>
      </c>
      <c r="H110" s="233">
        <f>'Z 1. 2 '!E465</f>
        <v>540</v>
      </c>
      <c r="I110" s="233">
        <f t="shared" si="16"/>
        <v>540</v>
      </c>
      <c r="J110" s="155"/>
      <c r="K110" s="155"/>
      <c r="L110" s="155"/>
      <c r="M110" s="428"/>
    </row>
    <row r="111" spans="1:13" ht="15.75" customHeight="1" thickBot="1">
      <c r="A111" s="683"/>
      <c r="B111" s="469"/>
      <c r="C111" s="469" t="s">
        <v>690</v>
      </c>
      <c r="D111" s="684" t="s">
        <v>869</v>
      </c>
      <c r="E111" s="469"/>
      <c r="F111" s="469"/>
      <c r="G111" s="469">
        <v>2000</v>
      </c>
      <c r="H111" s="470">
        <v>619.32</v>
      </c>
      <c r="I111" s="470">
        <f>H111</f>
        <v>619.32</v>
      </c>
      <c r="J111" s="469"/>
      <c r="K111" s="469"/>
      <c r="L111" s="469"/>
      <c r="M111" s="471"/>
    </row>
    <row r="112" spans="1:13" ht="25.5" customHeight="1" thickBot="1">
      <c r="A112" s="900" t="s">
        <v>402</v>
      </c>
      <c r="B112" s="901"/>
      <c r="C112" s="901"/>
      <c r="D112" s="901"/>
      <c r="E112" s="670">
        <f>E17+E20+E27+E29+E31+E52+E63+E67+E94+E96</f>
        <v>5595604</v>
      </c>
      <c r="F112" s="671">
        <f>F17+F20+F27+F29+F31+F52+F63+F67+F94+F96</f>
        <v>3086446</v>
      </c>
      <c r="G112" s="670">
        <f>G17+G20+G27+G29+G31+G52+G63+G67+G94+G96</f>
        <v>5595604</v>
      </c>
      <c r="H112" s="671">
        <f aca="true" t="shared" si="17" ref="H112:M112">H17+H20+H27+H29+H31+H52+H63+H67+H94+H96</f>
        <v>2746165.04</v>
      </c>
      <c r="I112" s="671">
        <f t="shared" si="17"/>
        <v>2746165.04</v>
      </c>
      <c r="J112" s="671">
        <f t="shared" si="17"/>
        <v>1500780.11</v>
      </c>
      <c r="K112" s="671">
        <f t="shared" si="17"/>
        <v>59033.119999999995</v>
      </c>
      <c r="L112" s="671">
        <f t="shared" si="17"/>
        <v>815360</v>
      </c>
      <c r="M112" s="671">
        <f t="shared" si="17"/>
        <v>0</v>
      </c>
    </row>
    <row r="113" spans="1:13" ht="15" customHeight="1">
      <c r="A113" s="405"/>
      <c r="B113" s="405"/>
      <c r="C113" s="405"/>
      <c r="D113" s="405"/>
      <c r="E113" s="405"/>
      <c r="F113" s="405"/>
      <c r="G113" s="405"/>
      <c r="H113" s="405"/>
      <c r="I113" s="405"/>
      <c r="J113" s="405"/>
      <c r="K113" s="405"/>
      <c r="L113" s="405"/>
      <c r="M113" s="405"/>
    </row>
    <row r="114" spans="1:13" ht="18" customHeight="1">
      <c r="A114" s="405"/>
      <c r="B114" s="405"/>
      <c r="C114" s="405"/>
      <c r="D114" s="405"/>
      <c r="E114" s="405"/>
      <c r="F114" s="405"/>
      <c r="G114" s="405"/>
      <c r="H114" s="405"/>
      <c r="I114" s="405"/>
      <c r="J114" s="405"/>
      <c r="K114" s="913" t="s">
        <v>669</v>
      </c>
      <c r="L114" s="913"/>
      <c r="M114" s="405"/>
    </row>
    <row r="115" spans="1:13" ht="18.75" customHeight="1">
      <c r="A115" s="405"/>
      <c r="B115" s="405"/>
      <c r="C115" s="405"/>
      <c r="D115" s="405"/>
      <c r="E115" s="405"/>
      <c r="F115" s="405"/>
      <c r="G115" s="405"/>
      <c r="H115" s="405"/>
      <c r="I115" s="405"/>
      <c r="J115" s="405"/>
      <c r="K115" s="405"/>
      <c r="L115" s="405"/>
      <c r="M115" s="405"/>
    </row>
    <row r="116" spans="1:13" ht="21" customHeight="1" hidden="1">
      <c r="A116" s="405"/>
      <c r="B116" s="405"/>
      <c r="C116" s="405"/>
      <c r="D116" s="405"/>
      <c r="E116" s="405"/>
      <c r="F116" s="405"/>
      <c r="G116" s="405"/>
      <c r="H116" s="405"/>
      <c r="I116" s="405"/>
      <c r="J116" s="405"/>
      <c r="K116" s="405"/>
      <c r="L116" s="405"/>
      <c r="M116" s="405"/>
    </row>
    <row r="117" spans="1:13" ht="12" customHeight="1">
      <c r="A117" s="405"/>
      <c r="B117" s="405"/>
      <c r="C117" s="405"/>
      <c r="D117" s="405"/>
      <c r="E117" s="405"/>
      <c r="F117" s="405"/>
      <c r="G117" s="405"/>
      <c r="H117" s="405"/>
      <c r="I117" s="405"/>
      <c r="J117" s="405"/>
      <c r="K117" s="405"/>
      <c r="L117" s="405"/>
      <c r="M117" s="405"/>
    </row>
    <row r="118" spans="1:13" ht="12.75">
      <c r="A118" s="405"/>
      <c r="B118" s="405"/>
      <c r="C118" s="405"/>
      <c r="D118" s="405"/>
      <c r="E118" s="405"/>
      <c r="F118" s="405"/>
      <c r="G118" s="405"/>
      <c r="H118" s="405"/>
      <c r="I118" s="405"/>
      <c r="J118" s="405"/>
      <c r="K118" s="913" t="s">
        <v>670</v>
      </c>
      <c r="L118" s="913"/>
      <c r="M118" s="405"/>
    </row>
    <row r="119" spans="1:13" ht="12.7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</row>
    <row r="120" spans="1:13" ht="12.7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</row>
    <row r="121" spans="1:13" ht="12.7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</row>
  </sheetData>
  <mergeCells count="17">
    <mergeCell ref="K114:L114"/>
    <mergeCell ref="K118:L118"/>
    <mergeCell ref="G7:G9"/>
    <mergeCell ref="I7:L7"/>
    <mergeCell ref="B16:G16"/>
    <mergeCell ref="F7:F9"/>
    <mergeCell ref="H7:H9"/>
    <mergeCell ref="E1:M1"/>
    <mergeCell ref="A5:M5"/>
    <mergeCell ref="A112:D112"/>
    <mergeCell ref="M7:M9"/>
    <mergeCell ref="D7:D9"/>
    <mergeCell ref="A7:C7"/>
    <mergeCell ref="E7:E9"/>
    <mergeCell ref="I8:I9"/>
    <mergeCell ref="J8:L8"/>
    <mergeCell ref="B11:D11"/>
  </mergeCells>
  <printOptions/>
  <pageMargins left="0.35433070866141736" right="0.2362204724409449" top="0.15748031496062992" bottom="0.1968503937007874" header="0.5118110236220472" footer="0.5118110236220472"/>
  <pageSetup horizontalDpi="600" verticalDpi="600" orientation="landscape" paperSize="9" scale="90" r:id="rId1"/>
  <rowBreaks count="3" manualBreakCount="3">
    <brk id="30" max="12" man="1"/>
    <brk id="62" max="12" man="1"/>
    <brk id="93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L24"/>
  <sheetViews>
    <sheetView workbookViewId="0" topLeftCell="A1">
      <selection activeCell="E21" sqref="E21"/>
    </sheetView>
  </sheetViews>
  <sheetFormatPr defaultColWidth="9.00390625" defaultRowHeight="12.75"/>
  <cols>
    <col min="1" max="1" width="4.75390625" style="0" customWidth="1"/>
    <col min="2" max="2" width="6.125" style="0" customWidth="1"/>
    <col min="3" max="3" width="5.375" style="0" customWidth="1"/>
    <col min="4" max="4" width="24.875" style="0" customWidth="1"/>
    <col min="5" max="5" width="12.75390625" style="0" customWidth="1"/>
    <col min="6" max="6" width="12.00390625" style="0" customWidth="1"/>
    <col min="7" max="7" width="12.75390625" style="0" customWidth="1"/>
    <col min="8" max="8" width="11.75390625" style="0" customWidth="1"/>
    <col min="9" max="12" width="12.75390625" style="0" customWidth="1"/>
    <col min="13" max="13" width="9.625" style="0" bestFit="1" customWidth="1"/>
  </cols>
  <sheetData>
    <row r="1" spans="4:12" ht="15.75" customHeight="1">
      <c r="D1" s="1"/>
      <c r="E1" s="898" t="s">
        <v>537</v>
      </c>
      <c r="F1" s="898"/>
      <c r="G1" s="898"/>
      <c r="H1" s="898"/>
      <c r="I1" s="898"/>
      <c r="J1" s="898"/>
      <c r="K1" s="898"/>
      <c r="L1" s="898"/>
    </row>
    <row r="2" spans="5:12" ht="9" customHeight="1">
      <c r="E2" s="1"/>
      <c r="F2" s="1"/>
      <c r="G2" s="1"/>
      <c r="H2" s="1"/>
      <c r="I2" s="1"/>
      <c r="J2" s="1"/>
      <c r="K2" s="1"/>
      <c r="L2" s="1"/>
    </row>
    <row r="3" spans="1:12" ht="30.75" customHeight="1" thickBot="1">
      <c r="A3" s="924" t="s">
        <v>571</v>
      </c>
      <c r="B3" s="924"/>
      <c r="C3" s="924"/>
      <c r="D3" s="924"/>
      <c r="E3" s="924"/>
      <c r="F3" s="924"/>
      <c r="G3" s="924"/>
      <c r="H3" s="924"/>
      <c r="I3" s="924"/>
      <c r="J3" s="924"/>
      <c r="K3" s="924"/>
      <c r="L3" s="924"/>
    </row>
    <row r="4" spans="1:12" ht="13.5" customHeight="1">
      <c r="A4" s="925" t="s">
        <v>63</v>
      </c>
      <c r="B4" s="916"/>
      <c r="C4" s="916"/>
      <c r="D4" s="916" t="s">
        <v>64</v>
      </c>
      <c r="E4" s="914" t="s">
        <v>572</v>
      </c>
      <c r="F4" s="918" t="s">
        <v>573</v>
      </c>
      <c r="G4" s="914" t="s">
        <v>569</v>
      </c>
      <c r="H4" s="918" t="s">
        <v>570</v>
      </c>
      <c r="I4" s="916" t="s">
        <v>979</v>
      </c>
      <c r="J4" s="916"/>
      <c r="K4" s="916"/>
      <c r="L4" s="926"/>
    </row>
    <row r="5" spans="1:12" ht="12.75" customHeight="1">
      <c r="A5" s="135"/>
      <c r="B5" s="130"/>
      <c r="C5" s="130"/>
      <c r="D5" s="911"/>
      <c r="E5" s="915"/>
      <c r="F5" s="919"/>
      <c r="G5" s="915"/>
      <c r="H5" s="919"/>
      <c r="I5" s="915" t="s">
        <v>377</v>
      </c>
      <c r="J5" s="911" t="s">
        <v>96</v>
      </c>
      <c r="K5" s="911"/>
      <c r="L5" s="921"/>
    </row>
    <row r="6" spans="1:12" ht="18">
      <c r="A6" s="135" t="s">
        <v>66</v>
      </c>
      <c r="B6" s="130" t="s">
        <v>67</v>
      </c>
      <c r="C6" s="130" t="s">
        <v>435</v>
      </c>
      <c r="D6" s="911"/>
      <c r="E6" s="915"/>
      <c r="F6" s="920"/>
      <c r="G6" s="915"/>
      <c r="H6" s="920"/>
      <c r="I6" s="915"/>
      <c r="J6" s="133" t="s">
        <v>980</v>
      </c>
      <c r="K6" s="132" t="s">
        <v>154</v>
      </c>
      <c r="L6" s="552" t="s">
        <v>196</v>
      </c>
    </row>
    <row r="7" spans="1:12" ht="11.25" customHeight="1">
      <c r="A7" s="114">
        <v>1</v>
      </c>
      <c r="B7" s="18">
        <v>2</v>
      </c>
      <c r="C7" s="18">
        <v>3</v>
      </c>
      <c r="D7" s="18">
        <v>4</v>
      </c>
      <c r="E7" s="83">
        <v>5</v>
      </c>
      <c r="F7" s="83">
        <v>5</v>
      </c>
      <c r="G7" s="83">
        <v>6</v>
      </c>
      <c r="H7" s="83">
        <v>7</v>
      </c>
      <c r="I7" s="83">
        <v>8</v>
      </c>
      <c r="J7" s="83">
        <v>9</v>
      </c>
      <c r="K7" s="83">
        <v>10</v>
      </c>
      <c r="L7" s="198">
        <v>11</v>
      </c>
    </row>
    <row r="8" spans="1:12" ht="24" customHeight="1">
      <c r="A8" s="554">
        <v>754</v>
      </c>
      <c r="B8" s="555">
        <v>75495</v>
      </c>
      <c r="C8" s="555">
        <v>2120</v>
      </c>
      <c r="D8" s="553" t="s">
        <v>851</v>
      </c>
      <c r="E8" s="562">
        <f>'Z 1. 1'!F62</f>
        <v>58260</v>
      </c>
      <c r="F8" s="563">
        <f>'Z 1. 1'!G62</f>
        <v>58260</v>
      </c>
      <c r="G8" s="562">
        <f>SUM(G9:G14)</f>
        <v>54260</v>
      </c>
      <c r="H8" s="563">
        <f>SUM(H9:H14)</f>
        <v>706.44</v>
      </c>
      <c r="I8" s="563">
        <f aca="true" t="shared" si="0" ref="I8:I14">H8</f>
        <v>706.44</v>
      </c>
      <c r="J8" s="563">
        <f>SUM(J9:J14)</f>
        <v>706.44</v>
      </c>
      <c r="K8" s="563">
        <f>SUM(K9:K14)</f>
        <v>0</v>
      </c>
      <c r="L8" s="708">
        <f>SUM(L9:L14)</f>
        <v>0</v>
      </c>
    </row>
    <row r="9" spans="1:12" ht="18" customHeight="1">
      <c r="A9" s="114"/>
      <c r="B9" s="18"/>
      <c r="C9" s="71">
        <v>4010</v>
      </c>
      <c r="D9" s="33" t="s">
        <v>444</v>
      </c>
      <c r="E9" s="212"/>
      <c r="F9" s="212"/>
      <c r="G9" s="564">
        <v>4300</v>
      </c>
      <c r="H9" s="565">
        <v>706.44</v>
      </c>
      <c r="I9" s="565">
        <f t="shared" si="0"/>
        <v>706.44</v>
      </c>
      <c r="J9" s="565">
        <f>I9</f>
        <v>706.44</v>
      </c>
      <c r="K9" s="565"/>
      <c r="L9" s="566"/>
    </row>
    <row r="10" spans="1:12" ht="18" customHeight="1">
      <c r="A10" s="114"/>
      <c r="B10" s="18"/>
      <c r="C10" s="18">
        <v>4170</v>
      </c>
      <c r="D10" s="33" t="s">
        <v>367</v>
      </c>
      <c r="E10" s="212"/>
      <c r="F10" s="212"/>
      <c r="G10" s="564">
        <v>24180</v>
      </c>
      <c r="H10" s="565">
        <v>0</v>
      </c>
      <c r="I10" s="565">
        <f t="shared" si="0"/>
        <v>0</v>
      </c>
      <c r="J10" s="565">
        <f>I10</f>
        <v>0</v>
      </c>
      <c r="K10" s="565"/>
      <c r="L10" s="566"/>
    </row>
    <row r="11" spans="1:12" ht="18" customHeight="1">
      <c r="A11" s="114"/>
      <c r="B11" s="18"/>
      <c r="C11" s="71">
        <v>4210</v>
      </c>
      <c r="D11" s="33" t="s">
        <v>686</v>
      </c>
      <c r="E11" s="212"/>
      <c r="F11" s="212"/>
      <c r="G11" s="564">
        <v>650</v>
      </c>
      <c r="H11" s="565">
        <v>0</v>
      </c>
      <c r="I11" s="565">
        <f t="shared" si="0"/>
        <v>0</v>
      </c>
      <c r="J11" s="565"/>
      <c r="K11" s="565"/>
      <c r="L11" s="566"/>
    </row>
    <row r="12" spans="1:12" ht="18" customHeight="1">
      <c r="A12" s="114"/>
      <c r="B12" s="18"/>
      <c r="C12" s="71">
        <v>4260</v>
      </c>
      <c r="D12" s="33" t="s">
        <v>867</v>
      </c>
      <c r="E12" s="212"/>
      <c r="F12" s="212"/>
      <c r="G12" s="564">
        <v>500</v>
      </c>
      <c r="H12" s="565">
        <v>0</v>
      </c>
      <c r="I12" s="565">
        <f t="shared" si="0"/>
        <v>0</v>
      </c>
      <c r="J12" s="565"/>
      <c r="K12" s="565"/>
      <c r="L12" s="566"/>
    </row>
    <row r="13" spans="1:12" ht="16.5" customHeight="1">
      <c r="A13" s="114"/>
      <c r="B13" s="18"/>
      <c r="C13" s="71">
        <v>4300</v>
      </c>
      <c r="D13" s="33" t="s">
        <v>869</v>
      </c>
      <c r="E13" s="212"/>
      <c r="F13" s="212"/>
      <c r="G13" s="564">
        <v>24430</v>
      </c>
      <c r="H13" s="565">
        <v>0</v>
      </c>
      <c r="I13" s="565">
        <f t="shared" si="0"/>
        <v>0</v>
      </c>
      <c r="J13" s="565"/>
      <c r="K13" s="565"/>
      <c r="L13" s="566"/>
    </row>
    <row r="14" spans="1:12" ht="20.25" customHeight="1">
      <c r="A14" s="114"/>
      <c r="B14" s="18"/>
      <c r="C14" s="18">
        <v>4370</v>
      </c>
      <c r="D14" s="18" t="s">
        <v>1006</v>
      </c>
      <c r="E14" s="212"/>
      <c r="F14" s="212"/>
      <c r="G14" s="564">
        <v>200</v>
      </c>
      <c r="H14" s="565">
        <v>0</v>
      </c>
      <c r="I14" s="565">
        <f t="shared" si="0"/>
        <v>0</v>
      </c>
      <c r="J14" s="565"/>
      <c r="K14" s="565"/>
      <c r="L14" s="566"/>
    </row>
    <row r="15" spans="1:12" ht="28.5" customHeight="1">
      <c r="A15" s="141">
        <v>852</v>
      </c>
      <c r="B15" s="140">
        <v>85295</v>
      </c>
      <c r="C15" s="140">
        <v>2120</v>
      </c>
      <c r="D15" s="553" t="s">
        <v>851</v>
      </c>
      <c r="E15" s="559">
        <f>'Z 1. 1'!F139</f>
        <v>43600</v>
      </c>
      <c r="F15" s="560">
        <f>'Z 1. 1'!G139</f>
        <v>0</v>
      </c>
      <c r="G15" s="559">
        <f aca="true" t="shared" si="1" ref="G15:L15">SUM(G16:G19)</f>
        <v>43600</v>
      </c>
      <c r="H15" s="560">
        <f t="shared" si="1"/>
        <v>0</v>
      </c>
      <c r="I15" s="560">
        <f t="shared" si="1"/>
        <v>0</v>
      </c>
      <c r="J15" s="560">
        <f t="shared" si="1"/>
        <v>0</v>
      </c>
      <c r="K15" s="560">
        <f t="shared" si="1"/>
        <v>0</v>
      </c>
      <c r="L15" s="561">
        <f t="shared" si="1"/>
        <v>0</v>
      </c>
    </row>
    <row r="16" spans="1:12" ht="19.5" customHeight="1">
      <c r="A16" s="146"/>
      <c r="B16" s="5"/>
      <c r="C16" s="71">
        <v>4010</v>
      </c>
      <c r="D16" s="33" t="s">
        <v>444</v>
      </c>
      <c r="E16" s="556"/>
      <c r="F16" s="556"/>
      <c r="G16" s="556">
        <v>5210</v>
      </c>
      <c r="H16" s="557">
        <v>0</v>
      </c>
      <c r="I16" s="557">
        <f>H16</f>
        <v>0</v>
      </c>
      <c r="J16" s="557">
        <f>I16</f>
        <v>0</v>
      </c>
      <c r="K16" s="556"/>
      <c r="L16" s="558"/>
    </row>
    <row r="17" spans="1:12" ht="21.75" customHeight="1">
      <c r="A17" s="146"/>
      <c r="B17" s="5"/>
      <c r="C17" s="71">
        <v>4210</v>
      </c>
      <c r="D17" s="33" t="s">
        <v>686</v>
      </c>
      <c r="E17" s="556">
        <v>0</v>
      </c>
      <c r="F17" s="556"/>
      <c r="G17" s="556">
        <v>22150</v>
      </c>
      <c r="H17" s="557">
        <v>0</v>
      </c>
      <c r="I17" s="557">
        <f>H17</f>
        <v>0</v>
      </c>
      <c r="J17" s="556"/>
      <c r="K17" s="556"/>
      <c r="L17" s="558"/>
    </row>
    <row r="18" spans="1:12" ht="20.25" customHeight="1">
      <c r="A18" s="146"/>
      <c r="B18" s="5"/>
      <c r="C18" s="71">
        <v>4260</v>
      </c>
      <c r="D18" s="33" t="s">
        <v>867</v>
      </c>
      <c r="E18" s="556">
        <v>0</v>
      </c>
      <c r="F18" s="556"/>
      <c r="G18" s="556">
        <v>1137</v>
      </c>
      <c r="H18" s="557">
        <v>0</v>
      </c>
      <c r="I18" s="557">
        <f>H18</f>
        <v>0</v>
      </c>
      <c r="J18" s="556"/>
      <c r="K18" s="556"/>
      <c r="L18" s="558"/>
    </row>
    <row r="19" spans="1:12" ht="19.5" customHeight="1" thickBot="1">
      <c r="A19" s="709"/>
      <c r="B19" s="710"/>
      <c r="C19" s="711">
        <v>4300</v>
      </c>
      <c r="D19" s="712" t="s">
        <v>869</v>
      </c>
      <c r="E19" s="713">
        <v>0</v>
      </c>
      <c r="F19" s="713"/>
      <c r="G19" s="713">
        <v>15103</v>
      </c>
      <c r="H19" s="714">
        <v>0</v>
      </c>
      <c r="I19" s="714">
        <f>H19</f>
        <v>0</v>
      </c>
      <c r="J19" s="713"/>
      <c r="K19" s="713"/>
      <c r="L19" s="715"/>
    </row>
    <row r="20" spans="1:12" ht="24.75" customHeight="1" thickBot="1">
      <c r="A20" s="922" t="s">
        <v>370</v>
      </c>
      <c r="B20" s="923"/>
      <c r="C20" s="923"/>
      <c r="D20" s="923"/>
      <c r="E20" s="716">
        <f aca="true" t="shared" si="2" ref="E20:L20">E8+E15</f>
        <v>101860</v>
      </c>
      <c r="F20" s="717">
        <f t="shared" si="2"/>
        <v>58260</v>
      </c>
      <c r="G20" s="716">
        <f t="shared" si="2"/>
        <v>97860</v>
      </c>
      <c r="H20" s="717">
        <f t="shared" si="2"/>
        <v>706.44</v>
      </c>
      <c r="I20" s="717">
        <f t="shared" si="2"/>
        <v>706.44</v>
      </c>
      <c r="J20" s="717">
        <f t="shared" si="2"/>
        <v>706.44</v>
      </c>
      <c r="K20" s="717">
        <f t="shared" si="2"/>
        <v>0</v>
      </c>
      <c r="L20" s="718">
        <f t="shared" si="2"/>
        <v>0</v>
      </c>
    </row>
    <row r="21" ht="12.75">
      <c r="C21" s="16"/>
    </row>
    <row r="22" spans="3:11" ht="13.5" customHeight="1">
      <c r="C22" s="16"/>
      <c r="J22" s="776" t="s">
        <v>669</v>
      </c>
      <c r="K22" s="776"/>
    </row>
    <row r="23" spans="3:11" ht="12.75">
      <c r="C23" s="16"/>
      <c r="J23" s="117"/>
      <c r="K23" s="117"/>
    </row>
    <row r="24" spans="3:11" ht="12.75">
      <c r="C24" s="16"/>
      <c r="J24" s="776" t="s">
        <v>670</v>
      </c>
      <c r="K24" s="776"/>
    </row>
  </sheetData>
  <mergeCells count="14">
    <mergeCell ref="A20:D20"/>
    <mergeCell ref="A3:L3"/>
    <mergeCell ref="A4:C4"/>
    <mergeCell ref="D4:D6"/>
    <mergeCell ref="E4:E6"/>
    <mergeCell ref="G4:G6"/>
    <mergeCell ref="I4:L4"/>
    <mergeCell ref="I5:I6"/>
    <mergeCell ref="F4:F6"/>
    <mergeCell ref="J24:K24"/>
    <mergeCell ref="H4:H6"/>
    <mergeCell ref="J5:L5"/>
    <mergeCell ref="E1:L1"/>
    <mergeCell ref="J22:K22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Olecku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Jurczak</dc:creator>
  <cp:keywords/>
  <dc:description/>
  <cp:lastModifiedBy>SKARBNIK</cp:lastModifiedBy>
  <cp:lastPrinted>2010-07-28T08:44:44Z</cp:lastPrinted>
  <dcterms:created xsi:type="dcterms:W3CDTF">2002-03-22T09:59:04Z</dcterms:created>
  <dcterms:modified xsi:type="dcterms:W3CDTF">2010-07-28T11:51:00Z</dcterms:modified>
  <cp:category/>
  <cp:version/>
  <cp:contentType/>
  <cp:contentStatus/>
</cp:coreProperties>
</file>