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795" windowHeight="12525" activeTab="16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1'!$A$1:$G$160</definedName>
    <definedName name="_xlnm.Print_Area" localSheetId="1">'Z 2 '!$A$1:$L$559</definedName>
    <definedName name="_xlnm.Print_Area" localSheetId="7">'Z 6 '!$A$1:$L$137</definedName>
    <definedName name="_xlnm.Print_Area" localSheetId="9">'Z 8 '!$A$1:$K$103</definedName>
    <definedName name="_xlnm.Print_Area" localSheetId="14">'z13'!$A$1:$C$42</definedName>
    <definedName name="_xlnm.Print_Area" localSheetId="15">'Z14'!$A$1:$M$29</definedName>
    <definedName name="_xlnm.Print_Area" localSheetId="2">'Z3'!$A$1:$P$30</definedName>
    <definedName name="_xlnm.Print_Area" localSheetId="3">'z3a'!$A$1:$N$24</definedName>
    <definedName name="_xlnm.Print_Area" localSheetId="4">'z3b'!$A$1:$K$15</definedName>
    <definedName name="_xlnm.Print_Area" localSheetId="6">'Z5'!$A$1:$D$40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<sst xmlns="http://schemas.openxmlformats.org/spreadsheetml/2006/main" count="2338" uniqueCount="873">
  <si>
    <t xml:space="preserve">            Marian Świerszcz</t>
  </si>
  <si>
    <t xml:space="preserve">                                                                                                                                              Przewodniczący Rady Powiatu:</t>
  </si>
  <si>
    <t xml:space="preserve">       Marian Świerszcz</t>
  </si>
  <si>
    <t xml:space="preserve">                                             Marian Świerszcz</t>
  </si>
  <si>
    <t xml:space="preserve">              Marian Świerszcz</t>
  </si>
  <si>
    <t xml:space="preserve">    Marian Świerszcz</t>
  </si>
  <si>
    <t>z dnia 28 grudnia 2006 roku</t>
  </si>
  <si>
    <t>Na pokrycie wydatków nie znajdujących pokrycia w  planowanych dochodach planuje się przychody (III)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</si>
  <si>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</si>
  <si>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</si>
  <si>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</si>
  <si>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</si>
  <si>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</si>
  <si>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</si>
  <si>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</si>
  <si>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</si>
  <si>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</si>
  <si>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</si>
  <si>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</si>
  <si>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</si>
  <si>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</si>
  <si>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</si>
  <si>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</si>
  <si>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</si>
  <si>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</si>
  <si>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</si>
  <si>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</si>
  <si>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</si>
  <si>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</si>
  <si>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</si>
  <si>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</si>
  <si>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</si>
  <si>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</si>
  <si>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</si>
  <si>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</si>
  <si>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</si>
  <si>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</si>
  <si>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</si>
  <si>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</si>
  <si>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</si>
  <si>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</si>
  <si>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</si>
  <si>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</si>
  <si>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</si>
  <si>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</si>
  <si>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</si>
  <si>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</si>
  <si>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</si>
  <si>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</si>
  <si>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</si>
  <si>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</si>
  <si>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</si>
  <si>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</si>
  <si>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</si>
  <si>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</si>
  <si>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</si>
  <si>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</si>
  <si>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</si>
  <si>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</si>
  <si>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</si>
  <si>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</si>
  <si>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</si>
  <si>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</si>
  <si>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</si>
  <si>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</si>
  <si>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</si>
  <si>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</si>
  <si>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</si>
  <si>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</si>
  <si>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</si>
  <si>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</si>
  <si>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</si>
  <si>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</si>
  <si>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</si>
  <si>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</si>
  <si>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</si>
  <si>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</si>
  <si>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</si>
  <si>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</si>
  <si>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</si>
  <si>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</si>
  <si>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</si>
  <si>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</si>
  <si>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</si>
  <si>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</si>
  <si>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</si>
  <si>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Zespół Szkół Licealnych i Zawod. w Olecku</t>
  </si>
  <si>
    <t>Ośrodek Szkolno-Wychowawczy  w Olecku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</si>
  <si>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</si>
  <si>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</si>
  <si>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</si>
  <si>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</si>
  <si>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</si>
  <si>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</si>
  <si>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</si>
  <si>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</si>
  <si>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</si>
  <si>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</si>
  <si>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</si>
  <si>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</si>
  <si>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</si>
  <si>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</si>
  <si>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</si>
  <si>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</si>
  <si>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</si>
  <si>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</si>
  <si>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</si>
  <si>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</si>
  <si>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</si>
  <si>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</si>
  <si>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</si>
  <si>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</si>
  <si>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</si>
  <si>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</si>
  <si>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</si>
  <si>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</si>
  <si>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</si>
  <si>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</si>
  <si>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</si>
  <si>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</si>
  <si>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</si>
  <si>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</si>
  <si>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</si>
  <si>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</si>
  <si>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</si>
  <si>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</si>
  <si>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</si>
  <si>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</si>
  <si>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</si>
  <si>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</si>
  <si>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</si>
  <si>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</si>
  <si>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</si>
  <si>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</si>
  <si>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</si>
  <si>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</si>
  <si>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</si>
  <si>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</si>
  <si>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</si>
  <si>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</si>
  <si>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</si>
  <si>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</si>
  <si>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</si>
  <si>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</si>
  <si>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</si>
  <si>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</si>
  <si>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</si>
  <si>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</si>
  <si>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 xml:space="preserve">dot. podmiot. z budż. dla szkół niepublicznych:  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</si>
  <si>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</si>
  <si>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</si>
  <si>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</si>
  <si>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</si>
  <si>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</si>
  <si>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</si>
  <si>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 xml:space="preserve">                                 Zadania inwestycyjne w 2007 r.                                                                                              </t>
  </si>
  <si>
    <t xml:space="preserve">Łączne koszty finansowe </t>
  </si>
  <si>
    <t>rok budżetowy 2007 (8+9+10+11)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</si>
  <si>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</si>
  <si>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</si>
  <si>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</si>
  <si>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</si>
  <si>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</si>
  <si>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</si>
  <si>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 xml:space="preserve">                                 Limity wydatków na wieloletnie programy inwestycyjne w latach 2005 - 2009                                                                                         </t>
  </si>
  <si>
    <t>Przebudowa ulic Kasprowicza i Grunwaldzkiej</t>
  </si>
  <si>
    <t>Przebudowa dróg powiatowych miasta Olecko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</si>
  <si>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</si>
  <si>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</si>
  <si>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</si>
  <si>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</si>
  <si>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</si>
  <si>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</si>
  <si>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Przewidywane wykonanie w 2006 roku</t>
  </si>
  <si>
    <t>Plan na 2007 rok</t>
  </si>
  <si>
    <t>Dotacja dla Komendy Wojewódzkiej Państwowej Straży Pożarnej w Olsztynie na realizację zadania inwestycyjnego PLATFORMA 112</t>
  </si>
  <si>
    <t>Przebudowa drogi powiatowej nr 1913 N Wojnasy - Cimochy - Dorsze - Kalinowo na odcinku Cimochy - Cimoszki o dł. 0,38 km.</t>
  </si>
  <si>
    <t>6058   6059</t>
  </si>
  <si>
    <t>6058    6059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</si>
  <si>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</si>
  <si>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</si>
  <si>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</si>
  <si>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</si>
  <si>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</si>
  <si>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</si>
  <si>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</si>
  <si>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</si>
  <si>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</si>
  <si>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</si>
  <si>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</si>
  <si>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</si>
  <si>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803, 80309</t>
  </si>
  <si>
    <t>851, 85111</t>
  </si>
  <si>
    <t>Program: ZPORR 2006-2007 "Wspieranie rozwoju edukacyjnego studentów w powiecie oleckim"</t>
  </si>
  <si>
    <t>Priorytet 2 - Wzmocnienie rozwoju zasobów ludzkich w regionach</t>
  </si>
  <si>
    <t>Działanie 2.2 Wyrównywanie szans edukacyjnych poprzez programy stypendialne</t>
  </si>
  <si>
    <t xml:space="preserve">Program: ZPORR 2006-2007 "Wspieranie rozwoju edukacyjnego młodzieży wiejskiej z terenu powiatu oleckiego" </t>
  </si>
  <si>
    <t>854, 85415</t>
  </si>
  <si>
    <t>2007 rok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</si>
  <si>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</si>
  <si>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</si>
  <si>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</si>
  <si>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</si>
  <si>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</si>
  <si>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</si>
  <si>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</si>
  <si>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</si>
  <si>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</si>
  <si>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</si>
  <si>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</si>
  <si>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</si>
  <si>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</si>
  <si>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</si>
  <si>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</si>
  <si>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</si>
  <si>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</si>
  <si>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</si>
  <si>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</si>
  <si>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</si>
  <si>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</si>
  <si>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</si>
  <si>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</si>
  <si>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</si>
  <si>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</si>
  <si>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</si>
  <si>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</si>
  <si>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</si>
  <si>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</si>
  <si>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</si>
  <si>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</si>
  <si>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</si>
  <si>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</si>
  <si>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Przewodniczący Rady Powiatu:</t>
  </si>
  <si>
    <t>Plan przychodów i wydatków dochodów własnych jednostek budżetowych na  2007 rok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</si>
  <si>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</si>
  <si>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</si>
  <si>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</si>
  <si>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</si>
  <si>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</si>
  <si>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</si>
  <si>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</si>
  <si>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Dotacje podmiotowe w 2007 r.</t>
  </si>
  <si>
    <t>Szkoły prowadzone przez Jolantę i Cezarego Dzioba w Kowalach Oleckich</t>
  </si>
  <si>
    <t>Społeczne Towarzystwo Oświatowe w Olecku</t>
  </si>
  <si>
    <t>Ogółem Oswiata i Wychowanie</t>
  </si>
  <si>
    <t>SP ZOZ w Olecku w "likwidacji"</t>
  </si>
  <si>
    <t>Ogółem Ochrona Zdrowia</t>
  </si>
  <si>
    <t>Ochrona Zdrowia</t>
  </si>
  <si>
    <t xml:space="preserve">Ogółem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</si>
  <si>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</si>
  <si>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</si>
  <si>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</si>
  <si>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</si>
  <si>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</si>
  <si>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</si>
  <si>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</si>
  <si>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</si>
  <si>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</si>
  <si>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Dochody i wydatki związane z realizacją zadań  realizowanych na podstwaie umów (porozumień) z jednostkami samorządu terytorialnego w 2007 roku</t>
  </si>
  <si>
    <t>Pochodne od wynagrodzerń</t>
  </si>
  <si>
    <t>dotacje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</si>
  <si>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</si>
  <si>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</si>
  <si>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</si>
  <si>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</si>
  <si>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</si>
  <si>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</si>
  <si>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</si>
  <si>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</si>
  <si>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</si>
  <si>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</si>
  <si>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</si>
  <si>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</si>
  <si>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</si>
  <si>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</si>
  <si>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</si>
  <si>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</si>
  <si>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</si>
  <si>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</si>
  <si>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</si>
  <si>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</si>
  <si>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</si>
  <si>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</si>
  <si>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4018</t>
  </si>
  <si>
    <t>4019</t>
  </si>
  <si>
    <t>4118</t>
  </si>
  <si>
    <t>4119</t>
  </si>
  <si>
    <t>4128</t>
  </si>
  <si>
    <t>4129</t>
  </si>
  <si>
    <t>85203</t>
  </si>
  <si>
    <t>85311</t>
  </si>
  <si>
    <t>Rehabilitacja zawodowa                i społeczna osób niepełnosprawnych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</si>
  <si>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</si>
  <si>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</si>
  <si>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</si>
  <si>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</si>
  <si>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</si>
  <si>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</si>
  <si>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</si>
  <si>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</si>
  <si>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</si>
  <si>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</si>
  <si>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</si>
  <si>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</si>
  <si>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</si>
  <si>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</si>
  <si>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</si>
  <si>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</si>
  <si>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</si>
  <si>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</si>
  <si>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Cent.Eduk.Rozw.Zaw.Olecko</t>
  </si>
  <si>
    <t>Szkoła w Kowalach Oleckich</t>
  </si>
  <si>
    <t>STO Olecko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</si>
  <si>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</si>
  <si>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</si>
  <si>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</si>
  <si>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</si>
  <si>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</si>
  <si>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</si>
  <si>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</si>
  <si>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</si>
  <si>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</si>
  <si>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</si>
  <si>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</si>
  <si>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</si>
  <si>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</si>
  <si>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</si>
  <si>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</si>
  <si>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</si>
  <si>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</si>
  <si>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</si>
  <si>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</si>
  <si>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</si>
  <si>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</si>
  <si>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</si>
  <si>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</si>
  <si>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</si>
  <si>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</si>
  <si>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</si>
  <si>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</si>
  <si>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</si>
  <si>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</si>
  <si>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</si>
  <si>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</si>
  <si>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</si>
  <si>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</si>
  <si>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</si>
  <si>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</si>
  <si>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</si>
  <si>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</si>
  <si>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</si>
  <si>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</si>
  <si>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</si>
  <si>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</si>
  <si>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</si>
  <si>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</si>
  <si>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</si>
  <si>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</si>
  <si>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</si>
  <si>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</si>
  <si>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</si>
  <si>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</si>
  <si>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</si>
  <si>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</si>
  <si>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</si>
  <si>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</si>
  <si>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</si>
  <si>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</si>
  <si>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</si>
  <si>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</si>
  <si>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</si>
  <si>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</si>
  <si>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</si>
  <si>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</si>
  <si>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</si>
  <si>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</si>
  <si>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</si>
  <si>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Nagr.i wyd.nie zal.do wynagrodzeń</t>
  </si>
  <si>
    <t>Stypendia  dla uczniów</t>
  </si>
  <si>
    <t>3248</t>
  </si>
  <si>
    <t>3249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</si>
  <si>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</si>
  <si>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</si>
  <si>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</si>
  <si>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</si>
  <si>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</si>
  <si>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</si>
  <si>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</si>
  <si>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</si>
  <si>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</si>
  <si>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</si>
  <si>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</si>
  <si>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</si>
  <si>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</si>
  <si>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</si>
  <si>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</si>
  <si>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</si>
  <si>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</si>
  <si>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</si>
  <si>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</si>
  <si>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</si>
  <si>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</si>
  <si>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</si>
  <si>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</si>
  <si>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</si>
  <si>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Dot.podmiot z budż. dla szkół niepub. (Cent. Eduk. Specj.w Olecku)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</si>
  <si>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</si>
  <si>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</si>
  <si>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</si>
  <si>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</si>
  <si>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</si>
  <si>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</si>
  <si>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</si>
  <si>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</si>
  <si>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</si>
  <si>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</si>
  <si>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</si>
  <si>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</si>
  <si>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</si>
  <si>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</si>
  <si>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</si>
  <si>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</si>
  <si>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</si>
  <si>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</si>
  <si>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</si>
  <si>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</si>
  <si>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</si>
  <si>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</si>
  <si>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</si>
  <si>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</si>
  <si>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</si>
  <si>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</si>
  <si>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</si>
  <si>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</si>
  <si>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</si>
  <si>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</si>
  <si>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</si>
  <si>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</si>
  <si>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</si>
  <si>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</si>
  <si>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</si>
  <si>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</si>
  <si>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</si>
  <si>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</si>
  <si>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</si>
  <si>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</si>
  <si>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</si>
  <si>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</si>
  <si>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</si>
  <si>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</si>
  <si>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</si>
  <si>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</si>
  <si>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</si>
  <si>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</si>
  <si>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</si>
  <si>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</si>
  <si>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</si>
  <si>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</si>
  <si>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</si>
  <si>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</si>
  <si>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</si>
  <si>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</si>
  <si>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</si>
  <si>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</si>
  <si>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</si>
  <si>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</si>
  <si>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</si>
  <si>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</si>
  <si>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</si>
  <si>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</si>
  <si>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</si>
  <si>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</si>
  <si>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</si>
  <si>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</si>
  <si>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</si>
  <si>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</si>
  <si>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</si>
  <si>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</si>
  <si>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</si>
  <si>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</si>
  <si>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</si>
  <si>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</si>
  <si>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</si>
  <si>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</si>
  <si>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</si>
  <si>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</si>
  <si>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</si>
  <si>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</si>
  <si>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</si>
  <si>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</si>
  <si>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</si>
  <si>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</si>
  <si>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</si>
  <si>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</si>
  <si>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</si>
  <si>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</si>
  <si>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</si>
  <si>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</si>
  <si>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</si>
  <si>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</si>
  <si>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</si>
  <si>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</si>
  <si>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</si>
  <si>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</si>
  <si>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</si>
  <si>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</si>
  <si>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</si>
  <si>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</si>
  <si>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</si>
  <si>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</si>
  <si>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</si>
  <si>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</si>
  <si>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</si>
  <si>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</si>
  <si>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</si>
  <si>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</si>
  <si>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</si>
  <si>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</si>
  <si>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</si>
  <si>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</si>
  <si>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</si>
  <si>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</si>
  <si>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</si>
  <si>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</si>
  <si>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</si>
  <si>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</si>
  <si>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</si>
  <si>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</si>
  <si>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</si>
  <si>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</si>
  <si>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 xml:space="preserve">Działanie 3.1 Obszary wiejskie </t>
  </si>
  <si>
    <t>Razem wydatki:</t>
  </si>
  <si>
    <t>600, 60014</t>
  </si>
  <si>
    <t>2007 r.</t>
  </si>
  <si>
    <t>2008 r.</t>
  </si>
  <si>
    <t>Program: ZPORR 2004-2006 "Przebudowa drogi powiatowej nr 40454 Olecko - Świętajno - Dunajek km 7+350 - km 13+000"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</si>
  <si>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</si>
  <si>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</si>
  <si>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</si>
  <si>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</si>
  <si>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</si>
  <si>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</si>
  <si>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</si>
  <si>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</si>
  <si>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</si>
  <si>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</si>
  <si>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</si>
  <si>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Zespół Szkół Technicznych w Olecku</t>
  </si>
  <si>
    <t>10.</t>
  </si>
  <si>
    <t>Powiatowy Zarząd Dróg w Olecku</t>
  </si>
  <si>
    <t>12.</t>
  </si>
  <si>
    <t>Nazwa zadania inwestycyjnego i okres realizacji (w latach)</t>
  </si>
  <si>
    <t>kredyty i pożyczki</t>
  </si>
  <si>
    <t>Modernizacja drogi powiatowej nr 40454 Olecko-Świętajno (lata: 2001 - 2002)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</si>
  <si>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</si>
  <si>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</si>
  <si>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</si>
  <si>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</si>
  <si>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</si>
  <si>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</si>
  <si>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</si>
  <si>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</si>
  <si>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</si>
  <si>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</si>
  <si>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</si>
  <si>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</si>
  <si>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</si>
  <si>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</si>
  <si>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</si>
  <si>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</si>
  <si>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</si>
  <si>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</si>
  <si>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</si>
  <si>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</si>
  <si>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</si>
  <si>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</si>
  <si>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</si>
  <si>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</si>
  <si>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</si>
  <si>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</si>
  <si>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</si>
  <si>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</si>
  <si>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</si>
  <si>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</si>
  <si>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</si>
  <si>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</si>
  <si>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</si>
  <si>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</si>
  <si>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</si>
  <si>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</si>
  <si>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</si>
  <si>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</si>
  <si>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</si>
  <si>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</si>
  <si>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</si>
  <si>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</si>
  <si>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</si>
  <si>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</si>
  <si>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</si>
  <si>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</si>
  <si>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</si>
  <si>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</si>
  <si>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</si>
  <si>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</si>
  <si>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</si>
  <si>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</si>
  <si>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</si>
  <si>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</si>
  <si>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</si>
  <si>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</si>
  <si>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</si>
  <si>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</si>
  <si>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§ 2710 wydatki na pomoc finansową udzielaną na podstawie porozumień z jst na dofinansow. zadań bieżących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</si>
  <si>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</si>
  <si>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</si>
  <si>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</si>
  <si>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</si>
  <si>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</si>
  <si>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Plan na 2007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</si>
  <si>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</si>
  <si>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</si>
  <si>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</si>
  <si>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</si>
  <si>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</si>
  <si>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</si>
  <si>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</si>
  <si>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</si>
  <si>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</si>
  <si>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</si>
  <si>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</si>
  <si>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</si>
  <si>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</si>
  <si>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</si>
  <si>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</si>
  <si>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</si>
  <si>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</si>
  <si>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</si>
  <si>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</si>
  <si>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</si>
  <si>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</si>
  <si>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</si>
  <si>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</si>
  <si>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</si>
  <si>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</si>
  <si>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</si>
  <si>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</si>
  <si>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</si>
  <si>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</si>
  <si>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</si>
  <si>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Dochody własne ogółem,                            w tym: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</si>
  <si>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</si>
  <si>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</si>
  <si>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</si>
  <si>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</si>
  <si>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</si>
  <si>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</si>
  <si>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</si>
  <si>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</si>
  <si>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</si>
  <si>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</si>
  <si>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</si>
  <si>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</si>
  <si>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</si>
  <si>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</si>
  <si>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</si>
  <si>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</si>
  <si>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- uzysk.z f.celowych (§ 244, 626)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</si>
  <si>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</si>
  <si>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</si>
  <si>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</si>
  <si>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</si>
  <si>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</si>
  <si>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</si>
  <si>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</si>
  <si>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</si>
  <si>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</si>
  <si>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</si>
  <si>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</si>
  <si>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</si>
  <si>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</si>
  <si>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</si>
  <si>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</si>
  <si>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</si>
  <si>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</si>
  <si>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Bursa Szkolna w Gołdapi</t>
  </si>
  <si>
    <t>6439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</si>
  <si>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</si>
  <si>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</si>
  <si>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</si>
  <si>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</si>
  <si>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</si>
  <si>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</si>
  <si>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</si>
  <si>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</si>
  <si>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</si>
  <si>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</si>
  <si>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</si>
  <si>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</si>
  <si>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</si>
  <si>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</si>
  <si>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</si>
  <si>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</si>
  <si>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 xml:space="preserve">Plan przychodów i wydatków Powiatowego Funduszu Ochrony Środowiska i Gospodarki Wodnej 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</si>
  <si>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</si>
  <si>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</si>
  <si>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</si>
  <si>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</si>
  <si>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Prognoza kwoty długu powiatu na rok 2007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</si>
  <si>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</si>
  <si>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</si>
  <si>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</si>
  <si>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</si>
  <si>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</si>
  <si>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</si>
  <si>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31.12.2006 r.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</si>
  <si>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</si>
  <si>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</si>
  <si>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</si>
  <si>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</si>
  <si>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</si>
  <si>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</si>
  <si>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</si>
  <si>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</si>
  <si>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</si>
  <si>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</si>
  <si>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</si>
  <si>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Przewidywane wykonanie w 2006 r.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</si>
  <si>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</si>
  <si>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</si>
  <si>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</si>
  <si>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</si>
  <si>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</si>
  <si>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</si>
  <si>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</si>
  <si>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</si>
  <si>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</si>
  <si>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</si>
  <si>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</si>
  <si>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</si>
  <si>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</si>
  <si>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</si>
  <si>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</si>
  <si>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</si>
  <si>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</si>
  <si>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Nazwa jednostki</t>
  </si>
  <si>
    <t>kwota dotacji</t>
  </si>
  <si>
    <t>Centrum "Omega"</t>
  </si>
  <si>
    <t>Studium Policealne Hotelarstwa (zaoczne dla dorosłych)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</si>
  <si>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</si>
  <si>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</si>
  <si>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</si>
  <si>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</si>
  <si>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</si>
  <si>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</si>
  <si>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</si>
  <si>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</si>
  <si>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</si>
  <si>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</si>
  <si>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</si>
  <si>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</si>
  <si>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</si>
  <si>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</si>
  <si>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</si>
  <si>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</si>
  <si>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</si>
  <si>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</si>
  <si>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</si>
  <si>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</si>
  <si>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</si>
  <si>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</si>
  <si>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</si>
  <si>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</si>
  <si>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</si>
  <si>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</si>
  <si>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</si>
  <si>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</si>
  <si>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</si>
  <si>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(w zł)</t>
  </si>
  <si>
    <t>Kwota dotacji</t>
  </si>
  <si>
    <t>VIII.</t>
  </si>
  <si>
    <t xml:space="preserve"> - Gmina Kowale Oleckie</t>
  </si>
  <si>
    <t>Urzędy marszałkowskie</t>
  </si>
  <si>
    <t>wydatki inwestycyjne jednostek budżetowych</t>
  </si>
  <si>
    <t>Wynagr. osobowe pracowników</t>
  </si>
  <si>
    <t>Wynagr. os. czł. korp. sł. cywiln.</t>
  </si>
  <si>
    <t xml:space="preserve"> - Urząd Marszałkowski w Olsztynie</t>
  </si>
  <si>
    <t>Nazwa zadania</t>
  </si>
  <si>
    <t>OGÓŁEM KOWTA DOTACJI</t>
  </si>
  <si>
    <t>Umasowienie sportu wsród dzieci, młodzieży i dorosłych, promocja powiatu na imprezach ogólnopolskich oraz organizacja imprez ponadlokalnych na terenie powiatu oleckiego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</si>
  <si>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</si>
  <si>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</si>
  <si>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</si>
  <si>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</si>
  <si>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</si>
  <si>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</si>
  <si>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</si>
  <si>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Powiat. Inspektorat Wet. w  Olecku</t>
  </si>
  <si>
    <t>Kredyty zaciągane w bankach krajowych</t>
  </si>
  <si>
    <t>Ośrodki informacji turystycznej</t>
  </si>
  <si>
    <t xml:space="preserve"> - dotacja z samorządu wojewódzkiego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</si>
  <si>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</si>
  <si>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</si>
  <si>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</si>
  <si>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</si>
  <si>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</si>
  <si>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</si>
  <si>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</si>
  <si>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</si>
  <si>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</si>
  <si>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</si>
  <si>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</si>
  <si>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</si>
  <si>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</si>
  <si>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</si>
  <si>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</si>
  <si>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</si>
  <si>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</si>
  <si>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</si>
  <si>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</si>
  <si>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</si>
  <si>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</si>
  <si>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</si>
  <si>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</si>
  <si>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Przewodniczący Rady Powiatu</t>
  </si>
  <si>
    <t>3240</t>
  </si>
  <si>
    <t>dot. podmiot. z budż. dla SP ZOZ</t>
  </si>
  <si>
    <t>Samorząd województwa</t>
  </si>
  <si>
    <t>WYSZCZEGÓLNIENIE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</si>
  <si>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</si>
  <si>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</si>
  <si>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</si>
  <si>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</si>
  <si>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</si>
  <si>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</si>
  <si>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</si>
  <si>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VI.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</si>
  <si>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</si>
  <si>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</si>
  <si>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</si>
  <si>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</si>
  <si>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</si>
  <si>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Dochody i wydatki związane z realizacją zadań z zakresu administracji rządowej wykonywanych na podstawie porozumień z organami administracji rządowej w 2007 roku</t>
  </si>
  <si>
    <t>Załącznik nr 10</t>
  </si>
  <si>
    <t>Załącznik nr 14a</t>
  </si>
  <si>
    <t>Planowana, łączna kwota długu</t>
  </si>
  <si>
    <t>Struktura procentowa</t>
  </si>
  <si>
    <t>Marian Świerszcz</t>
  </si>
  <si>
    <t xml:space="preserve">             Marian Świerszcz</t>
  </si>
  <si>
    <t>Pan budżetu na 2007</t>
  </si>
  <si>
    <t>"Przebudowa drogi powiatowej  nr 1826 N Kukowo-Zajdy-Dudki oraz przebudowa drogi powiatowej nr 1901N Giże - Dudki - Gąski na odcinku w miejscowości Dudki" w zakresie wykonania dokumentacji budowlanej oraz robót budowlanych</t>
  </si>
  <si>
    <t>"Przebudowa drogi powiatowej nr 1940 N Kukowo - Zatyki - Kijewo" w zakresie dokumentacji budowlanej</t>
  </si>
  <si>
    <t>Starostwo Powiatowe                         w Olecku</t>
  </si>
  <si>
    <t>Przebudowa drogi powiatowej nr 1947 N Wieliczki-Markowskie (m. Wieliczki - ul. Tunelowa)</t>
  </si>
  <si>
    <t>Plan na 2007 r</t>
  </si>
  <si>
    <t xml:space="preserve">                                     Wydatki na programy i projekty realizowane ze środków pochodzących z  funduszy strukturalnych i Funduszu Spójności</t>
  </si>
  <si>
    <t>Dotacje celowe na zadania własne powiatu realizowane przez podmioty należące               i nie należące do sektora finansów publicznych w 2007r.</t>
  </si>
  <si>
    <t>Załącznik nr 1 do Uchwały Rady Powiatu w Olecku                     Nr III/…./06 z dnia 28 grudnia 2006 roku</t>
  </si>
  <si>
    <t>Załącznik nr 2 do Uchwały Rady Powiatu w Olecku Nr III/.../06 z dn.28 grudnia 2006 roku</t>
  </si>
  <si>
    <t>Załącznik nr 3 do Uchwały Rady Powiatu w Olecku Nr III/…./06 z dnia 28 grudnia 2006 roku</t>
  </si>
  <si>
    <t>Załącznik nr 3a do Uchwały Rady Powiatu w Olecku Nr III/.../06 z dnia 28 grudnia 2006 roku</t>
  </si>
  <si>
    <t xml:space="preserve"> Załącznik nr 3b                                     do Uchwały Rady Powiatu                                 w Olecku nr III/…./06                                    z dnia 28 grudnia 2006 roku</t>
  </si>
  <si>
    <t>Załącznik nr 4 do Uchwały Rady Powiatu w Olecku nr III/.../06 z dnia 28 grudnia 2006 roku</t>
  </si>
  <si>
    <t>Załącznik Nr 5 do Uchwały Rady Powiatu w Olecku Nr III/.../06     z dnia  28 grudnia 2006 roku</t>
  </si>
  <si>
    <t>Załącznik nr 6 do Uchwały Rady Powiatu w Olecku Nr III/.../06 z dn.28 grudnia 2006 roku</t>
  </si>
  <si>
    <t xml:space="preserve">Załącznik nr 7 do Uchwały Rady Powiatu w Olecku Nr III/.../06 z dn. 28 grudnia 2006 rok </t>
  </si>
  <si>
    <t>Załącznik nr 8 do uchwały Rady Powiatu w Olecku nr III/.../ 06 z dnia 28 grudnia 2006 roku</t>
  </si>
  <si>
    <t>Załącznik Nr 9 do Uchwały Rady Powiatu w Olecku Nr III/.../06 z dnia 28 grudnia 2006 roku</t>
  </si>
  <si>
    <t>do uchwały Rady Powiatu w Olecku nr III/.../06 z dnia 28 grudnia 2006 roku</t>
  </si>
  <si>
    <t>Załącznik Nr 11 do Uchwały Rady Powiatu             w Olecku Nr III/.../06                z dnia 28 grudnia 2006 roku</t>
  </si>
  <si>
    <t>Załacznik Nr 12 do Uchwały Rady Powiatu  w Olecku Nr III/.../06 z dnia 28 grudnia 2006 roku</t>
  </si>
  <si>
    <t>Załącznik nr 13 do Uchwały Rady Powiatu  w Olecku        Nr III/.../06                                                                                        z dnia 28 grudnia 2006 roku</t>
  </si>
  <si>
    <t>Załącznik nr 14 do Uchwały Rady Powiatu w Olecku nr III/../06  z dnia 28 grudnia 2006 roku</t>
  </si>
  <si>
    <t>do Uchwały Rady Powiatu w Olecku  nr III/../06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</si>
</sst>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0" fillId="0" borderId="0" xfId="0" applyAlignment="1">
      <alignment horizontal="right"/>
    </xf>
    <xf numFmtId="0" fontId="4" fillId="0" borderId="18" xfId="0" applyFont="1" applyBorder="1" applyAlignment="1">
      <alignment horizontal="center"/>
    </xf>
    <xf numFmtId="41" fontId="9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49" fontId="0" fillId="0" borderId="22" xfId="0" applyNumberFormat="1" applyBorder="1" applyAlignment="1">
      <alignment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26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27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26" xfId="0" applyBorder="1" applyAlignment="1">
      <alignment wrapText="1"/>
    </xf>
    <xf numFmtId="0" fontId="0" fillId="2" borderId="0" xfId="0" applyFill="1" applyAlignment="1">
      <alignment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4" fillId="4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26" xfId="0" applyFont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41" fontId="12" fillId="0" borderId="5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3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wrapText="1"/>
    </xf>
    <xf numFmtId="0" fontId="9" fillId="6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10" fontId="0" fillId="6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/>
    </xf>
    <xf numFmtId="0" fontId="9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wrapText="1"/>
    </xf>
    <xf numFmtId="0" fontId="7" fillId="6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wrapText="1"/>
    </xf>
    <xf numFmtId="0" fontId="0" fillId="7" borderId="0" xfId="0" applyFill="1" applyAlignment="1">
      <alignment/>
    </xf>
    <xf numFmtId="0" fontId="0" fillId="3" borderId="1" xfId="0" applyFill="1" applyBorder="1" applyAlignment="1">
      <alignment horizontal="right"/>
    </xf>
    <xf numFmtId="0" fontId="0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 horizontal="right"/>
    </xf>
    <xf numFmtId="0" fontId="4" fillId="4" borderId="2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8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4" fillId="8" borderId="27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2" xfId="0" applyBorder="1" applyAlignment="1">
      <alignment/>
    </xf>
    <xf numFmtId="0" fontId="12" fillId="0" borderId="34" xfId="0" applyFont="1" applyBorder="1" applyAlignment="1">
      <alignment/>
    </xf>
    <xf numFmtId="0" fontId="0" fillId="0" borderId="26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3" borderId="0" xfId="0" applyFill="1" applyAlignment="1">
      <alignment/>
    </xf>
    <xf numFmtId="49" fontId="4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8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10" fontId="12" fillId="3" borderId="2" xfId="0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10" fontId="12" fillId="4" borderId="2" xfId="0" applyNumberFormat="1" applyFont="1" applyFill="1" applyBorder="1" applyAlignment="1">
      <alignment/>
    </xf>
    <xf numFmtId="0" fontId="12" fillId="3" borderId="5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2" fillId="0" borderId="1" xfId="0" applyNumberFormat="1" applyFont="1" applyBorder="1" applyAlignment="1">
      <alignment/>
    </xf>
    <xf numFmtId="1" fontId="12" fillId="3" borderId="2" xfId="0" applyNumberFormat="1" applyFont="1" applyFill="1" applyBorder="1" applyAlignment="1">
      <alignment/>
    </xf>
    <xf numFmtId="41" fontId="12" fillId="0" borderId="5" xfId="0" applyNumberFormat="1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8" borderId="1" xfId="0" applyFont="1" applyFill="1" applyBorder="1" applyAlignment="1">
      <alignment horizontal="center" vertical="center" wrapText="1"/>
    </xf>
    <xf numFmtId="41" fontId="10" fillId="8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/>
    </xf>
    <xf numFmtId="41" fontId="12" fillId="2" borderId="1" xfId="0" applyNumberFormat="1" applyFont="1" applyFill="1" applyBorder="1" applyAlignment="1">
      <alignment horizontal="center" vertical="center"/>
    </xf>
    <xf numFmtId="41" fontId="12" fillId="8" borderId="1" xfId="0" applyNumberFormat="1" applyFont="1" applyFill="1" applyBorder="1" applyAlignment="1">
      <alignment horizontal="center" vertical="center"/>
    </xf>
    <xf numFmtId="41" fontId="12" fillId="8" borderId="26" xfId="0" applyNumberFormat="1" applyFont="1" applyFill="1" applyBorder="1" applyAlignment="1">
      <alignment horizontal="center" vertical="center"/>
    </xf>
    <xf numFmtId="41" fontId="12" fillId="8" borderId="5" xfId="0" applyNumberFormat="1" applyFont="1" applyFill="1" applyBorder="1" applyAlignment="1">
      <alignment horizontal="center" vertical="center"/>
    </xf>
    <xf numFmtId="41" fontId="12" fillId="8" borderId="2" xfId="0" applyNumberFormat="1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3" borderId="1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3" fontId="10" fillId="3" borderId="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10" fillId="0" borderId="36" xfId="0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0" fontId="12" fillId="0" borderId="18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vertical="center" wrapText="1"/>
    </xf>
    <xf numFmtId="10" fontId="12" fillId="0" borderId="38" xfId="0" applyNumberFormat="1" applyFont="1" applyBorder="1" applyAlignment="1">
      <alignment vertical="center"/>
    </xf>
    <xf numFmtId="0" fontId="12" fillId="4" borderId="35" xfId="0" applyFont="1" applyFill="1" applyBorder="1" applyAlignment="1">
      <alignment vertical="center"/>
    </xf>
    <xf numFmtId="0" fontId="10" fillId="4" borderId="3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 wrapText="1"/>
    </xf>
    <xf numFmtId="165" fontId="4" fillId="4" borderId="37" xfId="0" applyNumberFormat="1" applyFont="1" applyFill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6" borderId="42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6" borderId="37" xfId="0" applyFont="1" applyFill="1" applyBorder="1" applyAlignment="1">
      <alignment/>
    </xf>
    <xf numFmtId="0" fontId="4" fillId="4" borderId="2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/>
    </xf>
    <xf numFmtId="0" fontId="0" fillId="6" borderId="44" xfId="0" applyFill="1" applyBorder="1" applyAlignment="1">
      <alignment/>
    </xf>
    <xf numFmtId="0" fontId="0" fillId="6" borderId="5" xfId="0" applyFill="1" applyBorder="1" applyAlignment="1">
      <alignment/>
    </xf>
    <xf numFmtId="0" fontId="4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4" borderId="2" xfId="0" applyNumberFormat="1" applyFont="1" applyFill="1" applyBorder="1" applyAlignment="1">
      <alignment/>
    </xf>
    <xf numFmtId="0" fontId="7" fillId="6" borderId="45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5" fillId="9" borderId="7" xfId="0" applyNumberFormat="1" applyFont="1" applyFill="1" applyBorder="1" applyAlignment="1">
      <alignment/>
    </xf>
    <xf numFmtId="165" fontId="5" fillId="9" borderId="40" xfId="0" applyNumberFormat="1" applyFont="1" applyFill="1" applyBorder="1" applyAlignment="1">
      <alignment/>
    </xf>
    <xf numFmtId="0" fontId="12" fillId="0" borderId="4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0" fillId="4" borderId="39" xfId="0" applyFont="1" applyFill="1" applyBorder="1" applyAlignment="1">
      <alignment/>
    </xf>
    <xf numFmtId="0" fontId="10" fillId="8" borderId="36" xfId="0" applyFont="1" applyFill="1" applyBorder="1" applyAlignment="1">
      <alignment/>
    </xf>
    <xf numFmtId="10" fontId="12" fillId="3" borderId="39" xfId="0" applyNumberFormat="1" applyFont="1" applyFill="1" applyBorder="1" applyAlignment="1">
      <alignment horizontal="center"/>
    </xf>
    <xf numFmtId="0" fontId="10" fillId="4" borderId="36" xfId="0" applyFont="1" applyFill="1" applyBorder="1" applyAlignment="1">
      <alignment/>
    </xf>
    <xf numFmtId="1" fontId="12" fillId="3" borderId="39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2" fillId="3" borderId="36" xfId="0" applyFont="1" applyFill="1" applyBorder="1" applyAlignment="1">
      <alignment/>
    </xf>
    <xf numFmtId="10" fontId="12" fillId="4" borderId="39" xfId="0" applyNumberFormat="1" applyFont="1" applyFill="1" applyBorder="1" applyAlignment="1">
      <alignment horizontal="center"/>
    </xf>
    <xf numFmtId="0" fontId="12" fillId="3" borderId="39" xfId="0" applyNumberFormat="1" applyFont="1" applyFill="1" applyBorder="1" applyAlignment="1">
      <alignment horizontal="center"/>
    </xf>
    <xf numFmtId="49" fontId="10" fillId="3" borderId="11" xfId="0" applyNumberFormat="1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/>
    </xf>
    <xf numFmtId="0" fontId="10" fillId="9" borderId="15" xfId="0" applyFont="1" applyFill="1" applyBorder="1" applyAlignment="1">
      <alignment/>
    </xf>
    <xf numFmtId="49" fontId="10" fillId="4" borderId="9" xfId="0" applyNumberFormat="1" applyFont="1" applyFill="1" applyBorder="1" applyAlignment="1">
      <alignment/>
    </xf>
    <xf numFmtId="49" fontId="12" fillId="4" borderId="2" xfId="0" applyNumberFormat="1" applyFont="1" applyFill="1" applyBorder="1" applyAlignment="1">
      <alignment horizontal="left"/>
    </xf>
    <xf numFmtId="49" fontId="10" fillId="8" borderId="11" xfId="0" applyNumberFormat="1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9" fontId="10" fillId="4" borderId="11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0" fillId="8" borderId="11" xfId="0" applyNumberFormat="1" applyFont="1" applyFill="1" applyBorder="1" applyAlignment="1">
      <alignment/>
    </xf>
    <xf numFmtId="49" fontId="12" fillId="8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4" borderId="5" xfId="0" applyNumberFormat="1" applyFont="1" applyFill="1" applyBorder="1" applyAlignment="1">
      <alignment horizontal="left"/>
    </xf>
    <xf numFmtId="49" fontId="10" fillId="8" borderId="33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left"/>
    </xf>
    <xf numFmtId="49" fontId="12" fillId="3" borderId="11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4" borderId="11" xfId="0" applyNumberFormat="1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/>
    </xf>
    <xf numFmtId="49" fontId="10" fillId="8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9" borderId="4" xfId="0" applyNumberFormat="1" applyFont="1" applyFill="1" applyBorder="1" applyAlignment="1">
      <alignment horizontal="center"/>
    </xf>
    <xf numFmtId="49" fontId="12" fillId="9" borderId="15" xfId="0" applyNumberFormat="1" applyFont="1" applyFill="1" applyBorder="1" applyAlignment="1">
      <alignment/>
    </xf>
    <xf numFmtId="10" fontId="10" fillId="8" borderId="2" xfId="0" applyNumberFormat="1" applyFont="1" applyFill="1" applyBorder="1" applyAlignment="1">
      <alignment/>
    </xf>
    <xf numFmtId="49" fontId="10" fillId="8" borderId="1" xfId="0" applyNumberFormat="1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center" wrapText="1"/>
    </xf>
    <xf numFmtId="0" fontId="0" fillId="6" borderId="35" xfId="0" applyFill="1" applyBorder="1" applyAlignment="1">
      <alignment/>
    </xf>
    <xf numFmtId="0" fontId="4" fillId="6" borderId="51" xfId="0" applyFont="1" applyFill="1" applyBorder="1" applyAlignment="1">
      <alignment horizontal="center"/>
    </xf>
    <xf numFmtId="0" fontId="4" fillId="6" borderId="52" xfId="0" applyFont="1" applyFill="1" applyBorder="1" applyAlignment="1">
      <alignment/>
    </xf>
    <xf numFmtId="0" fontId="0" fillId="6" borderId="38" xfId="0" applyFill="1" applyBorder="1" applyAlignment="1">
      <alignment/>
    </xf>
    <xf numFmtId="0" fontId="4" fillId="6" borderId="38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53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54" xfId="0" applyBorder="1" applyAlignment="1">
      <alignment/>
    </xf>
    <xf numFmtId="0" fontId="4" fillId="4" borderId="1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36" xfId="0" applyBorder="1" applyAlignment="1">
      <alignment horizontal="right"/>
    </xf>
    <xf numFmtId="49" fontId="4" fillId="0" borderId="11" xfId="0" applyNumberFormat="1" applyFont="1" applyBorder="1" applyAlignment="1">
      <alignment/>
    </xf>
    <xf numFmtId="0" fontId="4" fillId="0" borderId="36" xfId="0" applyFont="1" applyBorder="1" applyAlignment="1">
      <alignment horizontal="right"/>
    </xf>
    <xf numFmtId="0" fontId="4" fillId="2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right"/>
    </xf>
    <xf numFmtId="49" fontId="4" fillId="3" borderId="11" xfId="0" applyNumberFormat="1" applyFont="1" applyFill="1" applyBorder="1" applyAlignment="1">
      <alignment/>
    </xf>
    <xf numFmtId="0" fontId="4" fillId="3" borderId="36" xfId="0" applyFont="1" applyFill="1" applyBorder="1" applyAlignment="1">
      <alignment horizontal="right"/>
    </xf>
    <xf numFmtId="0" fontId="0" fillId="0" borderId="36" xfId="0" applyFont="1" applyBorder="1" applyAlignment="1">
      <alignment horizontal="right" wrapText="1"/>
    </xf>
    <xf numFmtId="0" fontId="4" fillId="2" borderId="36" xfId="0" applyFont="1" applyFill="1" applyBorder="1" applyAlignment="1">
      <alignment horizontal="right" wrapText="1"/>
    </xf>
    <xf numFmtId="0" fontId="4" fillId="9" borderId="54" xfId="0" applyFont="1" applyFill="1" applyBorder="1" applyAlignment="1">
      <alignment/>
    </xf>
    <xf numFmtId="0" fontId="10" fillId="6" borderId="37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9" xfId="0" applyFont="1" applyBorder="1" applyAlignment="1">
      <alignment/>
    </xf>
    <xf numFmtId="165" fontId="12" fillId="0" borderId="36" xfId="0" applyNumberFormat="1" applyFont="1" applyBorder="1" applyAlignment="1">
      <alignment/>
    </xf>
    <xf numFmtId="165" fontId="12" fillId="0" borderId="31" xfId="0" applyNumberFormat="1" applyFont="1" applyBorder="1" applyAlignment="1">
      <alignment/>
    </xf>
    <xf numFmtId="0" fontId="12" fillId="0" borderId="12" xfId="0" applyFont="1" applyBorder="1" applyAlignment="1">
      <alignment/>
    </xf>
    <xf numFmtId="165" fontId="10" fillId="0" borderId="36" xfId="0" applyNumberFormat="1" applyFont="1" applyBorder="1" applyAlignment="1">
      <alignment/>
    </xf>
    <xf numFmtId="0" fontId="12" fillId="0" borderId="9" xfId="0" applyFont="1" applyBorder="1" applyAlignment="1">
      <alignment/>
    </xf>
    <xf numFmtId="165" fontId="12" fillId="0" borderId="55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3" borderId="39" xfId="0" applyNumberFormat="1" applyFont="1" applyFill="1" applyBorder="1" applyAlignment="1">
      <alignment/>
    </xf>
    <xf numFmtId="10" fontId="10" fillId="0" borderId="36" xfId="0" applyNumberFormat="1" applyFont="1" applyBorder="1" applyAlignment="1">
      <alignment/>
    </xf>
    <xf numFmtId="0" fontId="10" fillId="0" borderId="54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" borderId="0" xfId="0" applyFill="1" applyAlignment="1">
      <alignment wrapText="1"/>
    </xf>
    <xf numFmtId="0" fontId="0" fillId="5" borderId="6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4" fillId="5" borderId="7" xfId="0" applyFont="1" applyFill="1" applyBorder="1" applyAlignment="1">
      <alignment horizontal="center" wrapText="1"/>
    </xf>
    <xf numFmtId="165" fontId="4" fillId="5" borderId="40" xfId="0" applyNumberFormat="1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4" fillId="4" borderId="56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4" fillId="4" borderId="44" xfId="0" applyFont="1" applyFill="1" applyBorder="1" applyAlignment="1">
      <alignment horizontal="center" wrapText="1"/>
    </xf>
    <xf numFmtId="165" fontId="4" fillId="4" borderId="57" xfId="0" applyNumberFormat="1" applyFont="1" applyFill="1" applyBorder="1" applyAlignment="1">
      <alignment/>
    </xf>
    <xf numFmtId="165" fontId="0" fillId="0" borderId="55" xfId="0" applyNumberFormat="1" applyFont="1" applyBorder="1" applyAlignment="1">
      <alignment/>
    </xf>
    <xf numFmtId="165" fontId="4" fillId="6" borderId="1" xfId="0" applyNumberFormat="1" applyFont="1" applyFill="1" applyBorder="1" applyAlignment="1">
      <alignment/>
    </xf>
    <xf numFmtId="0" fontId="12" fillId="0" borderId="2" xfId="0" applyFont="1" applyBorder="1" applyAlignment="1">
      <alignment wrapText="1"/>
    </xf>
    <xf numFmtId="165" fontId="12" fillId="0" borderId="39" xfId="0" applyNumberFormat="1" applyFont="1" applyBorder="1" applyAlignment="1">
      <alignment/>
    </xf>
    <xf numFmtId="0" fontId="12" fillId="0" borderId="24" xfId="0" applyFont="1" applyBorder="1" applyAlignment="1">
      <alignment wrapText="1"/>
    </xf>
    <xf numFmtId="0" fontId="12" fillId="8" borderId="20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vertical="center"/>
    </xf>
    <xf numFmtId="3" fontId="12" fillId="8" borderId="20" xfId="0" applyNumberFormat="1" applyFont="1" applyFill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 wrapText="1"/>
    </xf>
    <xf numFmtId="3" fontId="12" fillId="4" borderId="18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0" fillId="4" borderId="36" xfId="0" applyNumberFormat="1" applyFont="1" applyFill="1" applyBorder="1" applyAlignment="1">
      <alignment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 applyProtection="1">
      <alignment horizontal="center"/>
      <protection/>
    </xf>
    <xf numFmtId="10" fontId="4" fillId="4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  <xf numFmtId="10" fontId="4" fillId="7" borderId="1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/>
      <protection/>
    </xf>
    <xf numFmtId="0" fontId="4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10" fontId="10" fillId="9" borderId="2" xfId="0" applyNumberFormat="1" applyFont="1" applyFill="1" applyBorder="1" applyAlignment="1">
      <alignment/>
    </xf>
    <xf numFmtId="10" fontId="10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5" borderId="5" xfId="0" applyFont="1" applyFill="1" applyBorder="1" applyAlignment="1" applyProtection="1">
      <alignment horizontal="center" vertical="center"/>
      <protection/>
    </xf>
    <xf numFmtId="0" fontId="7" fillId="5" borderId="5" xfId="0" applyFont="1" applyFill="1" applyBorder="1" applyAlignment="1" applyProtection="1">
      <alignment horizontal="left" vertical="center"/>
      <protection/>
    </xf>
    <xf numFmtId="0" fontId="9" fillId="6" borderId="2" xfId="0" applyFont="1" applyFill="1" applyBorder="1" applyAlignment="1">
      <alignment horizontal="right"/>
    </xf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wrapText="1"/>
    </xf>
    <xf numFmtId="49" fontId="9" fillId="6" borderId="2" xfId="0" applyNumberFormat="1" applyFont="1" applyFill="1" applyBorder="1" applyAlignment="1">
      <alignment horizontal="left" wrapText="1"/>
    </xf>
    <xf numFmtId="0" fontId="9" fillId="6" borderId="2" xfId="0" applyFont="1" applyFill="1" applyBorder="1" applyAlignment="1">
      <alignment wrapText="1"/>
    </xf>
    <xf numFmtId="0" fontId="7" fillId="6" borderId="2" xfId="0" applyNumberFormat="1" applyFont="1" applyFill="1" applyBorder="1" applyAlignment="1">
      <alignment/>
    </xf>
    <xf numFmtId="10" fontId="7" fillId="6" borderId="2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NumberFormat="1" applyFont="1" applyBorder="1" applyAlignment="1">
      <alignment/>
    </xf>
    <xf numFmtId="10" fontId="0" fillId="3" borderId="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51" xfId="0" applyFont="1" applyBorder="1" applyAlignment="1">
      <alignment wrapText="1"/>
    </xf>
    <xf numFmtId="0" fontId="4" fillId="2" borderId="41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58" xfId="0" applyFont="1" applyBorder="1" applyAlignment="1">
      <alignment/>
    </xf>
    <xf numFmtId="0" fontId="4" fillId="6" borderId="58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59" xfId="0" applyBorder="1" applyAlignment="1">
      <alignment/>
    </xf>
    <xf numFmtId="0" fontId="0" fillId="0" borderId="27" xfId="0" applyBorder="1" applyAlignment="1">
      <alignment horizontal="right"/>
    </xf>
    <xf numFmtId="0" fontId="0" fillId="0" borderId="60" xfId="0" applyBorder="1" applyAlignment="1">
      <alignment horizontal="right"/>
    </xf>
    <xf numFmtId="0" fontId="4" fillId="2" borderId="41" xfId="0" applyFont="1" applyFill="1" applyBorder="1" applyAlignment="1">
      <alignment horizontal="center"/>
    </xf>
    <xf numFmtId="49" fontId="0" fillId="0" borderId="5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60" xfId="0" applyNumberFormat="1" applyBorder="1" applyAlignment="1">
      <alignment/>
    </xf>
    <xf numFmtId="0" fontId="15" fillId="0" borderId="5" xfId="0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/>
    </xf>
    <xf numFmtId="0" fontId="14" fillId="7" borderId="61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0" fillId="7" borderId="61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 wrapText="1"/>
    </xf>
    <xf numFmtId="0" fontId="10" fillId="7" borderId="63" xfId="0" applyFont="1" applyFill="1" applyBorder="1" applyAlignment="1">
      <alignment horizontal="center" vertical="center" wrapText="1"/>
    </xf>
    <xf numFmtId="0" fontId="10" fillId="7" borderId="6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61" xfId="0" applyFont="1" applyFill="1" applyBorder="1" applyAlignment="1">
      <alignment horizontal="center" vertical="center" wrapText="1"/>
    </xf>
    <xf numFmtId="0" fontId="10" fillId="7" borderId="65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7" borderId="4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/>
    </xf>
    <xf numFmtId="0" fontId="0" fillId="6" borderId="1" xfId="0" applyFont="1" applyFill="1" applyBorder="1" applyAlignment="1">
      <alignment/>
    </xf>
    <xf numFmtId="49" fontId="0" fillId="6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7" fillId="5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horizontal="right" vertical="center"/>
      <protection/>
    </xf>
    <xf numFmtId="0" fontId="4" fillId="5" borderId="5" xfId="0" applyFont="1" applyFill="1" applyBorder="1" applyAlignment="1" applyProtection="1">
      <alignment horizontal="right" vertical="center"/>
      <protection/>
    </xf>
    <xf numFmtId="0" fontId="7" fillId="5" borderId="1" xfId="0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Border="1" applyAlignment="1">
      <alignment horizontal="left"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0" fontId="10" fillId="7" borderId="55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8" borderId="65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8" borderId="6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8" borderId="26" xfId="0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 wrapText="1"/>
    </xf>
    <xf numFmtId="41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41" fontId="10" fillId="8" borderId="65" xfId="0" applyNumberFormat="1" applyFont="1" applyFill="1" applyBorder="1" applyAlignment="1">
      <alignment horizontal="center"/>
    </xf>
    <xf numFmtId="41" fontId="10" fillId="8" borderId="27" xfId="0" applyNumberFormat="1" applyFont="1" applyFill="1" applyBorder="1" applyAlignment="1">
      <alignment horizontal="center"/>
    </xf>
    <xf numFmtId="41" fontId="10" fillId="2" borderId="65" xfId="0" applyNumberFormat="1" applyFont="1" applyFill="1" applyBorder="1" applyAlignment="1">
      <alignment horizontal="center"/>
    </xf>
    <xf numFmtId="41" fontId="10" fillId="2" borderId="27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/>
    </xf>
    <xf numFmtId="0" fontId="4" fillId="8" borderId="58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8" borderId="42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wrapText="1"/>
    </xf>
    <xf numFmtId="0" fontId="4" fillId="9" borderId="19" xfId="0" applyFont="1" applyFill="1" applyBorder="1" applyAlignment="1">
      <alignment wrapText="1"/>
    </xf>
    <xf numFmtId="0" fontId="4" fillId="9" borderId="27" xfId="0" applyFont="1" applyFill="1" applyBorder="1" applyAlignment="1">
      <alignment wrapText="1"/>
    </xf>
    <xf numFmtId="0" fontId="4" fillId="9" borderId="65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9" borderId="65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4" borderId="62" xfId="0" applyFont="1" applyFill="1" applyBorder="1" applyAlignment="1">
      <alignment horizontal="center" wrapText="1"/>
    </xf>
    <xf numFmtId="0" fontId="4" fillId="4" borderId="69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9" borderId="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10" fillId="6" borderId="64" xfId="0" applyFont="1" applyFill="1" applyBorder="1" applyAlignment="1">
      <alignment horizontal="center" wrapText="1"/>
    </xf>
    <xf numFmtId="0" fontId="10" fillId="6" borderId="50" xfId="0" applyFont="1" applyFill="1" applyBorder="1" applyAlignment="1">
      <alignment horizontal="center" wrapText="1"/>
    </xf>
    <xf numFmtId="0" fontId="10" fillId="6" borderId="70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 wrapText="1"/>
    </xf>
    <xf numFmtId="0" fontId="10" fillId="6" borderId="55" xfId="0" applyFont="1" applyFill="1" applyBorder="1" applyAlignment="1">
      <alignment horizontal="center" wrapText="1"/>
    </xf>
    <xf numFmtId="0" fontId="10" fillId="6" borderId="54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 wrapText="1"/>
    </xf>
    <xf numFmtId="0" fontId="14" fillId="6" borderId="6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9" borderId="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65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0" fillId="4" borderId="47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35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5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zoomScaleSheetLayoutView="100" workbookViewId="0" topLeftCell="A2">
      <selection activeCell="I10" sqref="I10"/>
    </sheetView>
  </sheetViews>
  <sheetFormatPr defaultColWidth="9.00390625" defaultRowHeight="12.75"/>
  <cols>
    <col min="1" max="1" width="5.875" style="66" customWidth="1"/>
    <col min="2" max="2" width="33.125" style="0" customWidth="1"/>
    <col min="3" max="3" width="7.125" style="0" customWidth="1"/>
    <col min="4" max="4" width="8.00390625" style="0" customWidth="1"/>
    <col min="5" max="5" width="8.875" style="0" customWidth="1"/>
    <col min="6" max="6" width="18.25390625" style="0" customWidth="1"/>
    <col min="7" max="7" width="15.25390625" style="0" customWidth="1"/>
  </cols>
  <sheetData>
    <row r="1" ht="12.75" hidden="1"/>
    <row r="2" spans="1:7" s="141" customFormat="1" ht="12.75" customHeight="1">
      <c r="A2" s="143"/>
      <c r="E2" s="627" t="s">
        <v>856</v>
      </c>
      <c r="F2" s="628"/>
      <c r="G2" s="628"/>
    </row>
    <row r="3" spans="1:7" s="141" customFormat="1" ht="12.75" customHeight="1">
      <c r="A3" s="143"/>
      <c r="E3" s="628"/>
      <c r="F3" s="628"/>
      <c r="G3" s="628"/>
    </row>
    <row r="4" spans="1:7" s="141" customFormat="1" ht="6.75" customHeight="1">
      <c r="A4" s="143"/>
      <c r="E4" s="628"/>
      <c r="F4" s="628"/>
      <c r="G4" s="628"/>
    </row>
    <row r="5" s="141" customFormat="1" ht="21.75" customHeight="1" hidden="1">
      <c r="A5" s="143"/>
    </row>
    <row r="6" spans="1:7" s="141" customFormat="1" ht="1.5" customHeight="1" hidden="1">
      <c r="A6" s="631" t="s">
        <v>440</v>
      </c>
      <c r="B6" s="631"/>
      <c r="C6" s="631"/>
      <c r="D6" s="631"/>
      <c r="E6" s="631"/>
      <c r="F6" s="631"/>
      <c r="G6" s="631"/>
    </row>
    <row r="7" spans="1:7" s="141" customFormat="1" ht="9.75" customHeight="1" hidden="1">
      <c r="A7" s="631"/>
      <c r="B7" s="631"/>
      <c r="C7" s="631"/>
      <c r="D7" s="631"/>
      <c r="E7" s="631"/>
      <c r="F7" s="631"/>
      <c r="G7" s="631"/>
    </row>
    <row r="8" spans="1:7" s="141" customFormat="1" ht="0.75" customHeight="1" hidden="1">
      <c r="A8" s="631"/>
      <c r="B8" s="631"/>
      <c r="C8" s="631"/>
      <c r="D8" s="631"/>
      <c r="E8" s="631"/>
      <c r="F8" s="631"/>
      <c r="G8" s="631"/>
    </row>
    <row r="9" spans="1:7" s="141" customFormat="1" ht="9.75" customHeight="1" hidden="1">
      <c r="A9" s="631"/>
      <c r="B9" s="631"/>
      <c r="C9" s="631"/>
      <c r="D9" s="631"/>
      <c r="E9" s="631"/>
      <c r="F9" s="631"/>
      <c r="G9" s="631"/>
    </row>
    <row r="10" spans="1:7" s="141" customFormat="1" ht="24" customHeight="1">
      <c r="A10" s="631"/>
      <c r="B10" s="631"/>
      <c r="C10" s="631"/>
      <c r="D10" s="631"/>
      <c r="E10" s="631"/>
      <c r="F10" s="631"/>
      <c r="G10" s="631"/>
    </row>
    <row r="11" spans="1:7" s="141" customFormat="1" ht="13.5" customHeight="1">
      <c r="A11" s="631"/>
      <c r="B11" s="631"/>
      <c r="C11" s="631"/>
      <c r="D11" s="631"/>
      <c r="E11" s="631"/>
      <c r="F11" s="631"/>
      <c r="G11" s="631"/>
    </row>
    <row r="12" spans="1:7" s="141" customFormat="1" ht="13.5" customHeight="1">
      <c r="A12" s="632" t="s">
        <v>451</v>
      </c>
      <c r="B12" s="634" t="s">
        <v>827</v>
      </c>
      <c r="C12" s="634" t="s">
        <v>387</v>
      </c>
      <c r="D12" s="634"/>
      <c r="E12" s="634"/>
      <c r="F12" s="629" t="s">
        <v>588</v>
      </c>
      <c r="G12" s="630" t="s">
        <v>845</v>
      </c>
    </row>
    <row r="13" spans="1:7" s="141" customFormat="1" ht="18.75" customHeight="1">
      <c r="A13" s="632"/>
      <c r="B13" s="634"/>
      <c r="C13" s="634"/>
      <c r="D13" s="634"/>
      <c r="E13" s="634"/>
      <c r="F13" s="629"/>
      <c r="G13" s="636"/>
    </row>
    <row r="14" spans="1:7" s="141" customFormat="1" ht="7.5" customHeight="1">
      <c r="A14" s="632"/>
      <c r="B14" s="634"/>
      <c r="C14" s="634"/>
      <c r="D14" s="634"/>
      <c r="E14" s="634"/>
      <c r="F14" s="629"/>
      <c r="G14" s="636"/>
    </row>
    <row r="15" spans="1:7" s="141" customFormat="1" ht="19.5" customHeight="1">
      <c r="A15" s="633"/>
      <c r="B15" s="554" t="s">
        <v>556</v>
      </c>
      <c r="C15" s="554" t="s">
        <v>557</v>
      </c>
      <c r="D15" s="555" t="s">
        <v>392</v>
      </c>
      <c r="E15" s="554" t="s">
        <v>829</v>
      </c>
      <c r="F15" s="630"/>
      <c r="G15" s="637"/>
    </row>
    <row r="16" spans="1:7" s="563" customFormat="1" ht="12.75">
      <c r="A16" s="540">
        <v>1</v>
      </c>
      <c r="B16" s="541">
        <v>2</v>
      </c>
      <c r="C16" s="541">
        <v>3</v>
      </c>
      <c r="D16" s="541">
        <v>4</v>
      </c>
      <c r="E16" s="541">
        <v>5</v>
      </c>
      <c r="F16" s="541">
        <v>6</v>
      </c>
      <c r="G16" s="535">
        <v>7</v>
      </c>
    </row>
    <row r="17" spans="1:7" s="29" customFormat="1" ht="19.5" customHeight="1">
      <c r="A17" s="155" t="s">
        <v>462</v>
      </c>
      <c r="B17" s="196" t="s">
        <v>558</v>
      </c>
      <c r="C17" s="204" t="s">
        <v>830</v>
      </c>
      <c r="D17" s="212"/>
      <c r="E17" s="213"/>
      <c r="F17" s="542">
        <f>F18+F20</f>
        <v>56400</v>
      </c>
      <c r="G17" s="536">
        <f aca="true" t="shared" si="0" ref="G17:G48">F17/$F$147</f>
        <v>0.0015354810884132461</v>
      </c>
    </row>
    <row r="18" spans="1:7" ht="32.25" customHeight="1">
      <c r="A18" s="556" t="s">
        <v>559</v>
      </c>
      <c r="B18" s="557" t="s">
        <v>398</v>
      </c>
      <c r="C18" s="558"/>
      <c r="D18" s="559" t="s">
        <v>31</v>
      </c>
      <c r="E18" s="560"/>
      <c r="F18" s="561">
        <f>F19</f>
        <v>56000</v>
      </c>
      <c r="G18" s="562">
        <f t="shared" si="0"/>
        <v>0.0015245911516159891</v>
      </c>
    </row>
    <row r="19" spans="1:7" ht="21.75" customHeight="1">
      <c r="A19" s="15"/>
      <c r="B19" s="114" t="s">
        <v>573</v>
      </c>
      <c r="C19" s="18"/>
      <c r="D19" s="18"/>
      <c r="E19" s="202">
        <v>2110</v>
      </c>
      <c r="F19" s="224">
        <v>56000</v>
      </c>
      <c r="G19" s="226">
        <f t="shared" si="0"/>
        <v>0.0015245911516159891</v>
      </c>
    </row>
    <row r="20" spans="1:7" ht="23.25" customHeight="1">
      <c r="A20" s="229" t="s">
        <v>562</v>
      </c>
      <c r="B20" s="199" t="s">
        <v>78</v>
      </c>
      <c r="C20" s="221"/>
      <c r="D20" s="221" t="s">
        <v>563</v>
      </c>
      <c r="E20" s="221"/>
      <c r="F20" s="231">
        <f>F21</f>
        <v>400</v>
      </c>
      <c r="G20" s="537">
        <f t="shared" si="0"/>
        <v>1.0889936797257065E-05</v>
      </c>
    </row>
    <row r="21" spans="1:7" ht="18" customHeight="1">
      <c r="A21" s="17"/>
      <c r="B21" s="114" t="s">
        <v>564</v>
      </c>
      <c r="C21" s="18"/>
      <c r="D21" s="18"/>
      <c r="E21" s="203" t="s">
        <v>733</v>
      </c>
      <c r="F21" s="224">
        <v>400</v>
      </c>
      <c r="G21" s="226">
        <f t="shared" si="0"/>
        <v>1.0889936797257065E-05</v>
      </c>
    </row>
    <row r="22" spans="1:7" ht="16.5" customHeight="1">
      <c r="A22" s="155" t="s">
        <v>463</v>
      </c>
      <c r="B22" s="196" t="s">
        <v>613</v>
      </c>
      <c r="C22" s="204" t="s">
        <v>32</v>
      </c>
      <c r="D22" s="204"/>
      <c r="E22" s="205"/>
      <c r="F22" s="542">
        <f>F23</f>
        <v>142159</v>
      </c>
      <c r="G22" s="536">
        <f t="shared" si="0"/>
        <v>0.0038702563129031677</v>
      </c>
    </row>
    <row r="23" spans="1:7" ht="24" customHeight="1">
      <c r="A23" s="229" t="s">
        <v>559</v>
      </c>
      <c r="B23" s="199" t="s">
        <v>695</v>
      </c>
      <c r="C23" s="221"/>
      <c r="D23" s="221" t="s">
        <v>696</v>
      </c>
      <c r="E23" s="221"/>
      <c r="F23" s="223">
        <f>F24</f>
        <v>142159</v>
      </c>
      <c r="G23" s="537">
        <f t="shared" si="0"/>
        <v>0.0038702563129031677</v>
      </c>
    </row>
    <row r="24" spans="1:7" ht="22.5" customHeight="1">
      <c r="A24" s="543"/>
      <c r="B24" s="193" t="s">
        <v>406</v>
      </c>
      <c r="C24" s="206"/>
      <c r="D24" s="206"/>
      <c r="E24" s="207" t="s">
        <v>740</v>
      </c>
      <c r="F24" s="194">
        <v>142159</v>
      </c>
      <c r="G24" s="226">
        <f t="shared" si="0"/>
        <v>0.0038702563129031677</v>
      </c>
    </row>
    <row r="25" spans="1:7" ht="17.25" customHeight="1">
      <c r="A25" s="155" t="s">
        <v>465</v>
      </c>
      <c r="B25" s="196" t="s">
        <v>565</v>
      </c>
      <c r="C25" s="204" t="s">
        <v>36</v>
      </c>
      <c r="D25" s="204"/>
      <c r="E25" s="205"/>
      <c r="F25" s="185">
        <f>F26</f>
        <v>3709411</v>
      </c>
      <c r="G25" s="536">
        <f t="shared" si="0"/>
        <v>0.10098812836262532</v>
      </c>
    </row>
    <row r="26" spans="1:7" ht="18" customHeight="1">
      <c r="A26" s="229" t="s">
        <v>559</v>
      </c>
      <c r="B26" s="199" t="s">
        <v>804</v>
      </c>
      <c r="C26" s="221"/>
      <c r="D26" s="221" t="s">
        <v>38</v>
      </c>
      <c r="E26" s="221"/>
      <c r="F26" s="223">
        <f>F29+F30+F31+F32+F33+F34+F35</f>
        <v>3709411</v>
      </c>
      <c r="G26" s="537">
        <f t="shared" si="0"/>
        <v>0.10098812836262532</v>
      </c>
    </row>
    <row r="27" spans="1:7" ht="0.75" customHeight="1" hidden="1">
      <c r="A27" s="17"/>
      <c r="B27" s="114" t="s">
        <v>471</v>
      </c>
      <c r="C27" s="208"/>
      <c r="D27" s="208"/>
      <c r="E27" s="203" t="s">
        <v>470</v>
      </c>
      <c r="F27" s="6">
        <v>0</v>
      </c>
      <c r="G27" s="536">
        <f t="shared" si="0"/>
        <v>0</v>
      </c>
    </row>
    <row r="28" spans="1:7" ht="12.75" customHeight="1" hidden="1">
      <c r="A28" s="17"/>
      <c r="B28" s="114" t="s">
        <v>564</v>
      </c>
      <c r="C28" s="208"/>
      <c r="D28" s="208"/>
      <c r="E28" s="203" t="s">
        <v>733</v>
      </c>
      <c r="F28" s="6"/>
      <c r="G28" s="536">
        <f t="shared" si="0"/>
        <v>0</v>
      </c>
    </row>
    <row r="29" spans="1:7" ht="22.5" customHeight="1">
      <c r="A29" s="17"/>
      <c r="B29" s="114" t="s">
        <v>566</v>
      </c>
      <c r="C29" s="18"/>
      <c r="D29" s="18"/>
      <c r="E29" s="203" t="s">
        <v>734</v>
      </c>
      <c r="F29" s="194">
        <v>6200</v>
      </c>
      <c r="G29" s="226">
        <f t="shared" si="0"/>
        <v>0.0001687940203574845</v>
      </c>
    </row>
    <row r="30" spans="1:7" ht="16.5" customHeight="1">
      <c r="A30" s="17"/>
      <c r="B30" s="114" t="s">
        <v>351</v>
      </c>
      <c r="C30" s="18"/>
      <c r="D30" s="18"/>
      <c r="E30" s="203" t="s">
        <v>350</v>
      </c>
      <c r="F30" s="224">
        <v>0</v>
      </c>
      <c r="G30" s="226">
        <f t="shared" si="0"/>
        <v>0</v>
      </c>
    </row>
    <row r="31" spans="1:7" ht="15.75" customHeight="1">
      <c r="A31" s="17"/>
      <c r="B31" s="114" t="s">
        <v>561</v>
      </c>
      <c r="C31" s="18"/>
      <c r="D31" s="18"/>
      <c r="E31" s="203" t="s">
        <v>732</v>
      </c>
      <c r="F31" s="224">
        <v>100</v>
      </c>
      <c r="G31" s="226">
        <f t="shared" si="0"/>
        <v>2.7224841993142663E-06</v>
      </c>
    </row>
    <row r="32" spans="1:7" ht="20.25" customHeight="1">
      <c r="A32" s="15"/>
      <c r="B32" s="197" t="s">
        <v>793</v>
      </c>
      <c r="C32" s="24"/>
      <c r="D32" s="24"/>
      <c r="E32" s="203" t="s">
        <v>473</v>
      </c>
      <c r="F32" s="194">
        <v>3284838</v>
      </c>
      <c r="G32" s="226">
        <f t="shared" si="0"/>
        <v>0.08942919552307076</v>
      </c>
    </row>
    <row r="33" spans="1:7" ht="21" customHeight="1">
      <c r="A33" s="15"/>
      <c r="B33" s="197" t="s">
        <v>794</v>
      </c>
      <c r="C33" s="24"/>
      <c r="D33" s="24"/>
      <c r="E33" s="203" t="s">
        <v>685</v>
      </c>
      <c r="F33" s="194">
        <v>223273</v>
      </c>
      <c r="G33" s="226">
        <f t="shared" si="0"/>
        <v>0.0060785721463349415</v>
      </c>
    </row>
    <row r="34" spans="1:7" ht="21" customHeight="1">
      <c r="A34" s="13"/>
      <c r="B34" s="114" t="s">
        <v>574</v>
      </c>
      <c r="C34" s="8"/>
      <c r="D34" s="38"/>
      <c r="E34" s="202">
        <v>6610</v>
      </c>
      <c r="F34" s="194">
        <v>195000</v>
      </c>
      <c r="G34" s="226">
        <f t="shared" si="0"/>
        <v>0.005308844188662819</v>
      </c>
    </row>
    <row r="35" spans="1:7" ht="21.75" customHeight="1">
      <c r="A35" s="13"/>
      <c r="B35" s="114" t="s">
        <v>574</v>
      </c>
      <c r="C35" s="8"/>
      <c r="D35" s="38"/>
      <c r="E35" s="202">
        <v>6619</v>
      </c>
      <c r="F35" s="194">
        <v>0</v>
      </c>
      <c r="G35" s="226">
        <f t="shared" si="0"/>
        <v>0</v>
      </c>
    </row>
    <row r="36" spans="1:7" ht="24" customHeight="1">
      <c r="A36" s="155" t="s">
        <v>467</v>
      </c>
      <c r="B36" s="196" t="s">
        <v>568</v>
      </c>
      <c r="C36" s="204" t="s">
        <v>49</v>
      </c>
      <c r="D36" s="209"/>
      <c r="E36" s="210"/>
      <c r="F36" s="542">
        <f>F37</f>
        <v>1389640</v>
      </c>
      <c r="G36" s="536">
        <f t="shared" si="0"/>
        <v>0.03783272942735077</v>
      </c>
    </row>
    <row r="37" spans="1:7" ht="22.5" customHeight="1">
      <c r="A37" s="229" t="s">
        <v>559</v>
      </c>
      <c r="B37" s="199" t="s">
        <v>569</v>
      </c>
      <c r="C37" s="221"/>
      <c r="D37" s="221" t="s">
        <v>51</v>
      </c>
      <c r="E37" s="221"/>
      <c r="F37" s="223">
        <f>F38+F39+F40+F41+F42</f>
        <v>1389640</v>
      </c>
      <c r="G37" s="537">
        <f t="shared" si="0"/>
        <v>0.03783272942735077</v>
      </c>
    </row>
    <row r="38" spans="1:7" ht="22.5" customHeight="1">
      <c r="A38" s="15"/>
      <c r="B38" s="114" t="s">
        <v>566</v>
      </c>
      <c r="C38" s="24"/>
      <c r="D38" s="24"/>
      <c r="E38" s="203" t="s">
        <v>734</v>
      </c>
      <c r="F38" s="194">
        <v>3000</v>
      </c>
      <c r="G38" s="226">
        <f t="shared" si="0"/>
        <v>8.167452597942799E-05</v>
      </c>
    </row>
    <row r="39" spans="1:7" ht="17.25" customHeight="1">
      <c r="A39" s="15"/>
      <c r="B39" s="114" t="s">
        <v>351</v>
      </c>
      <c r="C39" s="18"/>
      <c r="D39" s="18"/>
      <c r="E39" s="203" t="s">
        <v>350</v>
      </c>
      <c r="F39" s="194">
        <v>1271740</v>
      </c>
      <c r="G39" s="226">
        <f t="shared" si="0"/>
        <v>0.034622920556359245</v>
      </c>
    </row>
    <row r="40" spans="1:7" ht="12.75" customHeight="1">
      <c r="A40" s="15"/>
      <c r="B40" s="114" t="s">
        <v>561</v>
      </c>
      <c r="C40" s="18"/>
      <c r="D40" s="18"/>
      <c r="E40" s="203" t="s">
        <v>732</v>
      </c>
      <c r="F40" s="194">
        <v>1900</v>
      </c>
      <c r="G40" s="226">
        <f t="shared" si="0"/>
        <v>5.172719978697106E-05</v>
      </c>
    </row>
    <row r="41" spans="1:7" ht="14.25" customHeight="1">
      <c r="A41" s="13"/>
      <c r="B41" s="114" t="s">
        <v>599</v>
      </c>
      <c r="C41" s="18"/>
      <c r="D41" s="18"/>
      <c r="E41" s="203" t="s">
        <v>736</v>
      </c>
      <c r="F41" s="194">
        <v>33000</v>
      </c>
      <c r="G41" s="226">
        <f t="shared" si="0"/>
        <v>0.0008984197857737078</v>
      </c>
    </row>
    <row r="42" spans="1:7" ht="20.25" customHeight="1">
      <c r="A42" s="17"/>
      <c r="B42" s="114" t="s">
        <v>573</v>
      </c>
      <c r="C42" s="8"/>
      <c r="D42" s="8"/>
      <c r="E42" s="202">
        <v>2110</v>
      </c>
      <c r="F42" s="194">
        <v>80000</v>
      </c>
      <c r="G42" s="226">
        <f t="shared" si="0"/>
        <v>0.002177987359451413</v>
      </c>
    </row>
    <row r="43" spans="1:7" ht="24.75" customHeight="1">
      <c r="A43" s="155" t="s">
        <v>469</v>
      </c>
      <c r="B43" s="196" t="s">
        <v>615</v>
      </c>
      <c r="C43" s="211">
        <v>710</v>
      </c>
      <c r="D43" s="212"/>
      <c r="E43" s="213"/>
      <c r="F43" s="185">
        <f>F44+F46+F48</f>
        <v>238106</v>
      </c>
      <c r="G43" s="536">
        <f t="shared" si="0"/>
        <v>0.006482398227619227</v>
      </c>
    </row>
    <row r="44" spans="1:7" ht="25.5" customHeight="1">
      <c r="A44" s="229" t="s">
        <v>559</v>
      </c>
      <c r="B44" s="199" t="s">
        <v>57</v>
      </c>
      <c r="C44" s="216"/>
      <c r="D44" s="216">
        <v>71013</v>
      </c>
      <c r="E44" s="199"/>
      <c r="F44" s="231">
        <f>F45</f>
        <v>40000</v>
      </c>
      <c r="G44" s="537">
        <f t="shared" si="0"/>
        <v>0.0010889936797257064</v>
      </c>
    </row>
    <row r="45" spans="1:7" ht="24" customHeight="1">
      <c r="A45" s="17"/>
      <c r="B45" s="114" t="s">
        <v>573</v>
      </c>
      <c r="C45" s="8"/>
      <c r="D45" s="8"/>
      <c r="E45" s="202">
        <v>2110</v>
      </c>
      <c r="F45" s="194">
        <v>40000</v>
      </c>
      <c r="G45" s="226">
        <f t="shared" si="0"/>
        <v>0.0010889936797257064</v>
      </c>
    </row>
    <row r="46" spans="1:7" ht="24.75" customHeight="1">
      <c r="A46" s="229" t="s">
        <v>562</v>
      </c>
      <c r="B46" s="199" t="s">
        <v>59</v>
      </c>
      <c r="C46" s="216"/>
      <c r="D46" s="216">
        <v>71014</v>
      </c>
      <c r="E46" s="199"/>
      <c r="F46" s="223">
        <f>F47</f>
        <v>18000</v>
      </c>
      <c r="G46" s="537">
        <f t="shared" si="0"/>
        <v>0.0004900471558765679</v>
      </c>
    </row>
    <row r="47" spans="1:7" ht="24" customHeight="1">
      <c r="A47" s="17"/>
      <c r="B47" s="114" t="s">
        <v>573</v>
      </c>
      <c r="C47" s="8"/>
      <c r="D47" s="8"/>
      <c r="E47" s="202">
        <v>2110</v>
      </c>
      <c r="F47" s="224">
        <v>18000</v>
      </c>
      <c r="G47" s="226">
        <f t="shared" si="0"/>
        <v>0.0004900471558765679</v>
      </c>
    </row>
    <row r="48" spans="1:7" ht="21.75" customHeight="1">
      <c r="A48" s="229" t="s">
        <v>606</v>
      </c>
      <c r="B48" s="199" t="s">
        <v>61</v>
      </c>
      <c r="C48" s="216"/>
      <c r="D48" s="216">
        <v>71015</v>
      </c>
      <c r="E48" s="199"/>
      <c r="F48" s="223">
        <f>F49+F50</f>
        <v>180106</v>
      </c>
      <c r="G48" s="537">
        <f t="shared" si="0"/>
        <v>0.0049033573920169524</v>
      </c>
    </row>
    <row r="49" spans="1:7" ht="18" customHeight="1">
      <c r="A49" s="17"/>
      <c r="B49" s="114" t="s">
        <v>561</v>
      </c>
      <c r="C49" s="214"/>
      <c r="D49" s="214"/>
      <c r="E49" s="215" t="s">
        <v>732</v>
      </c>
      <c r="F49" s="224">
        <v>50</v>
      </c>
      <c r="G49" s="226">
        <f aca="true" t="shared" si="1" ref="G49:G81">F49/$F$147</f>
        <v>1.3612420996571332E-06</v>
      </c>
    </row>
    <row r="50" spans="1:7" ht="21.75" customHeight="1">
      <c r="A50" s="17"/>
      <c r="B50" s="114" t="s">
        <v>573</v>
      </c>
      <c r="C50" s="8"/>
      <c r="D50" s="8"/>
      <c r="E50" s="202">
        <v>2110</v>
      </c>
      <c r="F50" s="224">
        <v>180056</v>
      </c>
      <c r="G50" s="226">
        <f t="shared" si="1"/>
        <v>0.004901996149917295</v>
      </c>
    </row>
    <row r="51" spans="1:7" ht="6.75" customHeight="1">
      <c r="A51" s="564"/>
      <c r="B51" s="565"/>
      <c r="C51" s="566"/>
      <c r="D51" s="566"/>
      <c r="E51" s="567"/>
      <c r="F51" s="568"/>
      <c r="G51" s="569"/>
    </row>
    <row r="52" spans="1:7" ht="16.5" customHeight="1">
      <c r="A52" s="155" t="s">
        <v>493</v>
      </c>
      <c r="B52" s="196" t="s">
        <v>596</v>
      </c>
      <c r="C52" s="211">
        <v>750</v>
      </c>
      <c r="D52" s="212"/>
      <c r="E52" s="200"/>
      <c r="F52" s="185">
        <f>F53+F55+F61</f>
        <v>849284</v>
      </c>
      <c r="G52" s="536">
        <f t="shared" si="1"/>
        <v>0.02312162270730417</v>
      </c>
    </row>
    <row r="53" spans="1:7" ht="16.5" customHeight="1">
      <c r="A53" s="229" t="s">
        <v>559</v>
      </c>
      <c r="B53" s="199" t="s">
        <v>560</v>
      </c>
      <c r="C53" s="216"/>
      <c r="D53" s="216">
        <v>75011</v>
      </c>
      <c r="E53" s="199"/>
      <c r="F53" s="223">
        <f>F54</f>
        <v>102748</v>
      </c>
      <c r="G53" s="537">
        <f t="shared" si="1"/>
        <v>0.002797298065111422</v>
      </c>
    </row>
    <row r="54" spans="1:7" ht="21" customHeight="1">
      <c r="A54" s="17"/>
      <c r="B54" s="114" t="s">
        <v>573</v>
      </c>
      <c r="C54" s="8"/>
      <c r="D54" s="8"/>
      <c r="E54" s="202">
        <v>2110</v>
      </c>
      <c r="F54" s="224">
        <v>102748</v>
      </c>
      <c r="G54" s="226">
        <f t="shared" si="1"/>
        <v>0.002797298065111422</v>
      </c>
    </row>
    <row r="55" spans="1:7" ht="17.25" customHeight="1">
      <c r="A55" s="229" t="s">
        <v>562</v>
      </c>
      <c r="B55" s="199" t="s">
        <v>597</v>
      </c>
      <c r="C55" s="216"/>
      <c r="D55" s="216">
        <v>75020</v>
      </c>
      <c r="E55" s="216"/>
      <c r="F55" s="231">
        <f>F56+F57+F58+F59+F60</f>
        <v>732536</v>
      </c>
      <c r="G55" s="537">
        <f t="shared" si="1"/>
        <v>0.01994317685428875</v>
      </c>
    </row>
    <row r="56" spans="1:7" ht="18" customHeight="1">
      <c r="A56" s="17"/>
      <c r="B56" s="114" t="s">
        <v>598</v>
      </c>
      <c r="C56" s="18"/>
      <c r="D56" s="18"/>
      <c r="E56" s="203" t="s">
        <v>737</v>
      </c>
      <c r="F56" s="194">
        <v>725000</v>
      </c>
      <c r="G56" s="226">
        <f t="shared" si="1"/>
        <v>0.01973801044502843</v>
      </c>
    </row>
    <row r="57" spans="1:7" ht="14.25" customHeight="1">
      <c r="A57" s="17"/>
      <c r="B57" s="114" t="s">
        <v>564</v>
      </c>
      <c r="C57" s="18"/>
      <c r="D57" s="18"/>
      <c r="E57" s="203" t="s">
        <v>733</v>
      </c>
      <c r="F57" s="194">
        <v>2600</v>
      </c>
      <c r="G57" s="226">
        <f t="shared" si="1"/>
        <v>7.078458918217093E-05</v>
      </c>
    </row>
    <row r="58" spans="1:7" ht="21" customHeight="1">
      <c r="A58" s="17"/>
      <c r="B58" s="114" t="s">
        <v>566</v>
      </c>
      <c r="C58" s="18"/>
      <c r="D58" s="18"/>
      <c r="E58" s="203" t="s">
        <v>734</v>
      </c>
      <c r="F58" s="194">
        <v>756</v>
      </c>
      <c r="G58" s="226">
        <f t="shared" si="1"/>
        <v>2.058198054681585E-05</v>
      </c>
    </row>
    <row r="59" spans="1:7" ht="18" customHeight="1">
      <c r="A59" s="17"/>
      <c r="B59" s="114" t="s">
        <v>567</v>
      </c>
      <c r="C59" s="18"/>
      <c r="D59" s="18"/>
      <c r="E59" s="203" t="s">
        <v>735</v>
      </c>
      <c r="F59" s="194">
        <v>1000</v>
      </c>
      <c r="G59" s="226">
        <f t="shared" si="1"/>
        <v>2.722484199314266E-05</v>
      </c>
    </row>
    <row r="60" spans="1:7" ht="18" customHeight="1">
      <c r="A60" s="17"/>
      <c r="B60" s="114" t="s">
        <v>599</v>
      </c>
      <c r="C60" s="18"/>
      <c r="D60" s="18"/>
      <c r="E60" s="203" t="s">
        <v>736</v>
      </c>
      <c r="F60" s="224">
        <v>3180</v>
      </c>
      <c r="G60" s="226">
        <f t="shared" si="1"/>
        <v>8.657499753819366E-05</v>
      </c>
    </row>
    <row r="61" spans="1:7" ht="16.5" customHeight="1">
      <c r="A61" s="229" t="s">
        <v>606</v>
      </c>
      <c r="B61" s="199" t="s">
        <v>75</v>
      </c>
      <c r="C61" s="216"/>
      <c r="D61" s="216">
        <v>75045</v>
      </c>
      <c r="E61" s="199"/>
      <c r="F61" s="223">
        <f>F62</f>
        <v>14000</v>
      </c>
      <c r="G61" s="537">
        <f t="shared" si="1"/>
        <v>0.0003811477879039973</v>
      </c>
    </row>
    <row r="62" spans="1:7" ht="20.25" customHeight="1">
      <c r="A62" s="17"/>
      <c r="B62" s="114" t="s">
        <v>573</v>
      </c>
      <c r="C62" s="8"/>
      <c r="D62" s="8"/>
      <c r="E62" s="202">
        <v>2110</v>
      </c>
      <c r="F62" s="194">
        <v>14000</v>
      </c>
      <c r="G62" s="226">
        <f t="shared" si="1"/>
        <v>0.0003811477879039973</v>
      </c>
    </row>
    <row r="63" spans="1:7" ht="22.5" customHeight="1">
      <c r="A63" s="155" t="s">
        <v>494</v>
      </c>
      <c r="B63" s="198" t="s">
        <v>600</v>
      </c>
      <c r="C63" s="211">
        <v>754</v>
      </c>
      <c r="D63" s="212"/>
      <c r="E63" s="213"/>
      <c r="F63" s="185">
        <f>F64</f>
        <v>2216000</v>
      </c>
      <c r="G63" s="536">
        <f t="shared" si="1"/>
        <v>0.06033024985680414</v>
      </c>
    </row>
    <row r="64" spans="1:7" ht="22.5" customHeight="1">
      <c r="A64" s="229" t="s">
        <v>559</v>
      </c>
      <c r="B64" s="199" t="s">
        <v>425</v>
      </c>
      <c r="C64" s="216"/>
      <c r="D64" s="216">
        <v>75411</v>
      </c>
      <c r="E64" s="199"/>
      <c r="F64" s="223">
        <f>F65+F66</f>
        <v>2216000</v>
      </c>
      <c r="G64" s="537">
        <f t="shared" si="1"/>
        <v>0.06033024985680414</v>
      </c>
    </row>
    <row r="65" spans="1:7" ht="18.75" customHeight="1">
      <c r="A65" s="17"/>
      <c r="B65" s="114" t="s">
        <v>561</v>
      </c>
      <c r="C65" s="214"/>
      <c r="D65" s="214"/>
      <c r="E65" s="217" t="s">
        <v>732</v>
      </c>
      <c r="F65" s="224">
        <v>1000</v>
      </c>
      <c r="G65" s="226">
        <f t="shared" si="1"/>
        <v>2.722484199314266E-05</v>
      </c>
    </row>
    <row r="66" spans="1:7" ht="23.25" customHeight="1">
      <c r="A66" s="17"/>
      <c r="B66" s="114" t="s">
        <v>573</v>
      </c>
      <c r="C66" s="8"/>
      <c r="D66" s="8"/>
      <c r="E66" s="202">
        <v>2110</v>
      </c>
      <c r="F66" s="194">
        <v>2215000</v>
      </c>
      <c r="G66" s="226">
        <f t="shared" si="1"/>
        <v>0.060303025014810996</v>
      </c>
    </row>
    <row r="67" spans="1:7" ht="36.75" customHeight="1">
      <c r="A67" s="155" t="s">
        <v>555</v>
      </c>
      <c r="B67" s="200" t="s">
        <v>754</v>
      </c>
      <c r="C67" s="204" t="s">
        <v>601</v>
      </c>
      <c r="D67" s="209"/>
      <c r="E67" s="210"/>
      <c r="F67" s="185">
        <f>F68</f>
        <v>2542353</v>
      </c>
      <c r="G67" s="536">
        <f t="shared" si="1"/>
        <v>0.06921515871579223</v>
      </c>
    </row>
    <row r="68" spans="1:7" ht="24.75" customHeight="1">
      <c r="A68" s="229" t="s">
        <v>559</v>
      </c>
      <c r="B68" s="216" t="s">
        <v>752</v>
      </c>
      <c r="C68" s="221"/>
      <c r="D68" s="221" t="s">
        <v>602</v>
      </c>
      <c r="E68" s="221"/>
      <c r="F68" s="223">
        <f>F69+F70</f>
        <v>2542353</v>
      </c>
      <c r="G68" s="537">
        <f t="shared" si="1"/>
        <v>0.06921515871579223</v>
      </c>
    </row>
    <row r="69" spans="1:7" ht="18.75" customHeight="1">
      <c r="A69" s="17"/>
      <c r="B69" s="114" t="s">
        <v>753</v>
      </c>
      <c r="C69" s="18"/>
      <c r="D69" s="18"/>
      <c r="E69" s="203" t="s">
        <v>738</v>
      </c>
      <c r="F69" s="194">
        <v>2455766</v>
      </c>
      <c r="G69" s="226">
        <f t="shared" si="1"/>
        <v>0.06685784132213198</v>
      </c>
    </row>
    <row r="70" spans="1:7" ht="17.25" customHeight="1">
      <c r="A70" s="17"/>
      <c r="B70" s="114" t="s">
        <v>42</v>
      </c>
      <c r="C70" s="18"/>
      <c r="D70" s="18"/>
      <c r="E70" s="203" t="s">
        <v>739</v>
      </c>
      <c r="F70" s="224">
        <v>86587</v>
      </c>
      <c r="G70" s="226">
        <f t="shared" si="1"/>
        <v>0.0023573173936602436</v>
      </c>
    </row>
    <row r="71" spans="1:7" ht="21" customHeight="1">
      <c r="A71" s="155" t="s">
        <v>548</v>
      </c>
      <c r="B71" s="201" t="s">
        <v>603</v>
      </c>
      <c r="C71" s="211">
        <v>758</v>
      </c>
      <c r="D71" s="212"/>
      <c r="E71" s="213"/>
      <c r="F71" s="185">
        <f>F72+F74+F76+F79+F81</f>
        <v>17587248</v>
      </c>
      <c r="G71" s="536">
        <f t="shared" si="1"/>
        <v>0.4788100478942143</v>
      </c>
    </row>
    <row r="72" spans="1:7" ht="24" customHeight="1">
      <c r="A72" s="229" t="s">
        <v>559</v>
      </c>
      <c r="B72" s="199" t="s">
        <v>575</v>
      </c>
      <c r="C72" s="216"/>
      <c r="D72" s="216">
        <v>75801</v>
      </c>
      <c r="E72" s="216"/>
      <c r="F72" s="223">
        <f>F73</f>
        <v>13777404</v>
      </c>
      <c r="G72" s="537">
        <f t="shared" si="1"/>
        <v>0.3750876469756917</v>
      </c>
    </row>
    <row r="73" spans="1:7" ht="23.25" customHeight="1">
      <c r="A73" s="17"/>
      <c r="B73" s="114" t="s">
        <v>475</v>
      </c>
      <c r="C73" s="8"/>
      <c r="D73" s="8"/>
      <c r="E73" s="203" t="s">
        <v>741</v>
      </c>
      <c r="F73" s="194">
        <v>13777404</v>
      </c>
      <c r="G73" s="226">
        <f t="shared" si="1"/>
        <v>0.3750876469756917</v>
      </c>
    </row>
    <row r="74" spans="1:7" ht="25.5" customHeight="1">
      <c r="A74" s="229" t="s">
        <v>562</v>
      </c>
      <c r="B74" s="199" t="s">
        <v>576</v>
      </c>
      <c r="C74" s="216"/>
      <c r="D74" s="216">
        <v>75802</v>
      </c>
      <c r="E74" s="222"/>
      <c r="F74" s="223">
        <f>F75</f>
        <v>0</v>
      </c>
      <c r="G74" s="537">
        <f t="shared" si="1"/>
        <v>0</v>
      </c>
    </row>
    <row r="75" spans="1:7" ht="26.25" customHeight="1">
      <c r="A75" s="17"/>
      <c r="B75" s="114" t="s">
        <v>577</v>
      </c>
      <c r="C75" s="8"/>
      <c r="D75" s="8"/>
      <c r="E75" s="203" t="s">
        <v>476</v>
      </c>
      <c r="F75" s="194">
        <v>0</v>
      </c>
      <c r="G75" s="226">
        <f t="shared" si="1"/>
        <v>0</v>
      </c>
    </row>
    <row r="76" spans="1:7" ht="22.5" customHeight="1">
      <c r="A76" s="229" t="s">
        <v>606</v>
      </c>
      <c r="B76" s="199" t="s">
        <v>662</v>
      </c>
      <c r="C76" s="216"/>
      <c r="D76" s="216">
        <v>75803</v>
      </c>
      <c r="E76" s="222"/>
      <c r="F76" s="231">
        <f>F77+F78</f>
        <v>2174598</v>
      </c>
      <c r="G76" s="537">
        <f t="shared" si="1"/>
        <v>0.059203086948604045</v>
      </c>
    </row>
    <row r="77" spans="1:7" ht="26.25" customHeight="1">
      <c r="A77" s="3"/>
      <c r="B77" s="114" t="s">
        <v>477</v>
      </c>
      <c r="C77" s="8"/>
      <c r="D77" s="8"/>
      <c r="E77" s="203" t="s">
        <v>741</v>
      </c>
      <c r="F77" s="224">
        <v>1697100</v>
      </c>
      <c r="G77" s="226">
        <f t="shared" si="1"/>
        <v>0.04620327934656241</v>
      </c>
    </row>
    <row r="78" spans="1:7" ht="20.25" customHeight="1">
      <c r="A78" s="3"/>
      <c r="B78" s="114" t="s">
        <v>407</v>
      </c>
      <c r="C78" s="8"/>
      <c r="D78" s="8"/>
      <c r="E78" s="203" t="s">
        <v>741</v>
      </c>
      <c r="F78" s="224">
        <v>477498</v>
      </c>
      <c r="G78" s="226">
        <f t="shared" si="1"/>
        <v>0.012999807602041634</v>
      </c>
    </row>
    <row r="79" spans="1:7" ht="17.25" customHeight="1">
      <c r="A79" s="229" t="s">
        <v>608</v>
      </c>
      <c r="B79" s="199" t="s">
        <v>604</v>
      </c>
      <c r="C79" s="216"/>
      <c r="D79" s="216">
        <v>75814</v>
      </c>
      <c r="E79" s="221"/>
      <c r="F79" s="223">
        <f>F80</f>
        <v>25000</v>
      </c>
      <c r="G79" s="538">
        <f t="shared" si="1"/>
        <v>0.0006806210498285666</v>
      </c>
    </row>
    <row r="80" spans="1:7" ht="14.25" customHeight="1">
      <c r="A80" s="17"/>
      <c r="B80" s="114" t="s">
        <v>561</v>
      </c>
      <c r="C80" s="8"/>
      <c r="D80" s="8"/>
      <c r="E80" s="203" t="s">
        <v>732</v>
      </c>
      <c r="F80" s="194">
        <v>25000</v>
      </c>
      <c r="G80" s="226">
        <f t="shared" si="1"/>
        <v>0.0006806210498285666</v>
      </c>
    </row>
    <row r="81" spans="1:7" ht="19.5" customHeight="1">
      <c r="A81" s="229" t="s">
        <v>609</v>
      </c>
      <c r="B81" s="199" t="s">
        <v>831</v>
      </c>
      <c r="C81" s="216"/>
      <c r="D81" s="216">
        <v>75832</v>
      </c>
      <c r="E81" s="221"/>
      <c r="F81" s="231">
        <f>F82</f>
        <v>1610246</v>
      </c>
      <c r="G81" s="537">
        <f t="shared" si="1"/>
        <v>0.043838692920089996</v>
      </c>
    </row>
    <row r="82" spans="1:7" ht="21.75" customHeight="1">
      <c r="A82" s="13"/>
      <c r="B82" s="114" t="s">
        <v>478</v>
      </c>
      <c r="C82" s="38"/>
      <c r="D82" s="38"/>
      <c r="E82" s="203" t="s">
        <v>741</v>
      </c>
      <c r="F82" s="194">
        <v>1610246</v>
      </c>
      <c r="G82" s="226">
        <f aca="true" t="shared" si="2" ref="G82:G113">F82/$F$147</f>
        <v>0.043838692920089996</v>
      </c>
    </row>
    <row r="83" spans="1:7" ht="18.75" customHeight="1">
      <c r="A83" s="155" t="s">
        <v>800</v>
      </c>
      <c r="B83" s="201" t="s">
        <v>605</v>
      </c>
      <c r="C83" s="204" t="s">
        <v>128</v>
      </c>
      <c r="D83" s="209"/>
      <c r="E83" s="210"/>
      <c r="F83" s="185">
        <f>F84+F88</f>
        <v>192600</v>
      </c>
      <c r="G83" s="536">
        <f t="shared" si="2"/>
        <v>0.005243504567879277</v>
      </c>
    </row>
    <row r="84" spans="1:7" ht="15.75" customHeight="1">
      <c r="A84" s="229" t="s">
        <v>559</v>
      </c>
      <c r="B84" s="199" t="s">
        <v>145</v>
      </c>
      <c r="C84" s="221"/>
      <c r="D84" s="221" t="s">
        <v>144</v>
      </c>
      <c r="E84" s="221"/>
      <c r="F84" s="223">
        <f>F85+F86+F87</f>
        <v>17800</v>
      </c>
      <c r="G84" s="537">
        <f t="shared" si="2"/>
        <v>0.00048460218747793936</v>
      </c>
    </row>
    <row r="85" spans="1:7" ht="18" customHeight="1">
      <c r="A85" s="17"/>
      <c r="B85" s="114" t="s">
        <v>564</v>
      </c>
      <c r="C85" s="18"/>
      <c r="D85" s="18"/>
      <c r="E85" s="203" t="s">
        <v>733</v>
      </c>
      <c r="F85" s="194">
        <v>400</v>
      </c>
      <c r="G85" s="226">
        <f t="shared" si="2"/>
        <v>1.0889936797257065E-05</v>
      </c>
    </row>
    <row r="86" spans="1:7" ht="23.25" customHeight="1">
      <c r="A86" s="17"/>
      <c r="B86" s="114" t="s">
        <v>792</v>
      </c>
      <c r="C86" s="18"/>
      <c r="D86" s="18"/>
      <c r="E86" s="203" t="s">
        <v>734</v>
      </c>
      <c r="F86" s="194">
        <v>16800</v>
      </c>
      <c r="G86" s="226">
        <f t="shared" si="2"/>
        <v>0.0004573773454847967</v>
      </c>
    </row>
    <row r="87" spans="1:7" ht="20.25" customHeight="1">
      <c r="A87" s="13"/>
      <c r="B87" s="114" t="s">
        <v>561</v>
      </c>
      <c r="C87" s="8"/>
      <c r="D87" s="38"/>
      <c r="E87" s="203" t="s">
        <v>732</v>
      </c>
      <c r="F87" s="194">
        <v>600</v>
      </c>
      <c r="G87" s="226">
        <f t="shared" si="2"/>
        <v>1.6334905195885597E-05</v>
      </c>
    </row>
    <row r="88" spans="1:7" ht="20.25" customHeight="1">
      <c r="A88" s="229" t="s">
        <v>562</v>
      </c>
      <c r="B88" s="199" t="s">
        <v>201</v>
      </c>
      <c r="C88" s="216"/>
      <c r="D88" s="216">
        <v>80130</v>
      </c>
      <c r="E88" s="216"/>
      <c r="F88" s="223">
        <f>F89+F90+F91+F92+F93</f>
        <v>174800</v>
      </c>
      <c r="G88" s="537">
        <f t="shared" si="2"/>
        <v>0.004758902380401337</v>
      </c>
    </row>
    <row r="89" spans="1:7" ht="20.25" customHeight="1">
      <c r="A89" s="13"/>
      <c r="B89" s="114" t="s">
        <v>792</v>
      </c>
      <c r="C89" s="8"/>
      <c r="D89" s="38"/>
      <c r="E89" s="203" t="s">
        <v>734</v>
      </c>
      <c r="F89" s="194">
        <v>75505</v>
      </c>
      <c r="G89" s="226">
        <f t="shared" si="2"/>
        <v>0.0020556116946922366</v>
      </c>
    </row>
    <row r="90" spans="1:7" ht="20.25" customHeight="1">
      <c r="A90" s="13"/>
      <c r="B90" s="114" t="s">
        <v>567</v>
      </c>
      <c r="C90" s="8"/>
      <c r="D90" s="38"/>
      <c r="E90" s="203" t="s">
        <v>735</v>
      </c>
      <c r="F90" s="194">
        <v>95385</v>
      </c>
      <c r="G90" s="226">
        <f t="shared" si="2"/>
        <v>0.0025968415535159127</v>
      </c>
    </row>
    <row r="91" spans="1:7" ht="20.25" customHeight="1">
      <c r="A91" s="13"/>
      <c r="B91" s="114" t="s">
        <v>351</v>
      </c>
      <c r="C91" s="8"/>
      <c r="D91" s="38"/>
      <c r="E91" s="203" t="s">
        <v>350</v>
      </c>
      <c r="F91" s="194">
        <v>0</v>
      </c>
      <c r="G91" s="226">
        <f t="shared" si="2"/>
        <v>0</v>
      </c>
    </row>
    <row r="92" spans="1:7" ht="20.25" customHeight="1">
      <c r="A92" s="13"/>
      <c r="B92" s="114" t="s">
        <v>561</v>
      </c>
      <c r="C92" s="8"/>
      <c r="D92" s="38"/>
      <c r="E92" s="203" t="s">
        <v>732</v>
      </c>
      <c r="F92" s="194">
        <v>650</v>
      </c>
      <c r="G92" s="226">
        <f t="shared" si="2"/>
        <v>1.769614729554273E-05</v>
      </c>
    </row>
    <row r="93" spans="1:7" ht="20.25" customHeight="1">
      <c r="A93" s="13"/>
      <c r="B93" s="114" t="s">
        <v>599</v>
      </c>
      <c r="C93" s="8"/>
      <c r="D93" s="38"/>
      <c r="E93" s="203" t="s">
        <v>736</v>
      </c>
      <c r="F93" s="194">
        <v>3260</v>
      </c>
      <c r="G93" s="226">
        <f t="shared" si="2"/>
        <v>8.875298489764508E-05</v>
      </c>
    </row>
    <row r="94" spans="1:7" ht="20.25" customHeight="1">
      <c r="A94" s="155">
        <v>12</v>
      </c>
      <c r="B94" s="198" t="s">
        <v>474</v>
      </c>
      <c r="C94" s="211">
        <v>803</v>
      </c>
      <c r="D94" s="211"/>
      <c r="E94" s="213"/>
      <c r="F94" s="225">
        <f>F95</f>
        <v>388078</v>
      </c>
      <c r="G94" s="536">
        <f t="shared" si="2"/>
        <v>0.010565362231014818</v>
      </c>
    </row>
    <row r="95" spans="1:7" ht="24.75" customHeight="1">
      <c r="A95" s="229" t="s">
        <v>436</v>
      </c>
      <c r="B95" s="199" t="s">
        <v>359</v>
      </c>
      <c r="C95" s="216"/>
      <c r="D95" s="216">
        <v>80309</v>
      </c>
      <c r="E95" s="216"/>
      <c r="F95" s="223">
        <f>F96+F97+F98</f>
        <v>388078</v>
      </c>
      <c r="G95" s="537">
        <f t="shared" si="2"/>
        <v>0.010565362231014818</v>
      </c>
    </row>
    <row r="96" spans="1:7" ht="15.75" customHeight="1">
      <c r="A96" s="13"/>
      <c r="B96" s="114" t="s">
        <v>561</v>
      </c>
      <c r="C96" s="8"/>
      <c r="D96" s="203"/>
      <c r="E96" s="203" t="s">
        <v>732</v>
      </c>
      <c r="F96" s="194">
        <v>30</v>
      </c>
      <c r="G96" s="226">
        <f t="shared" si="2"/>
        <v>8.167452597942799E-07</v>
      </c>
    </row>
    <row r="97" spans="1:7" ht="32.25" customHeight="1">
      <c r="A97" s="13"/>
      <c r="B97" s="114" t="s">
        <v>585</v>
      </c>
      <c r="C97" s="8"/>
      <c r="D97" s="202"/>
      <c r="E97" s="203" t="s">
        <v>438</v>
      </c>
      <c r="F97" s="194">
        <v>291037</v>
      </c>
      <c r="G97" s="226">
        <f t="shared" si="2"/>
        <v>0.007923436339158261</v>
      </c>
    </row>
    <row r="98" spans="1:7" ht="33.75" customHeight="1">
      <c r="A98" s="13"/>
      <c r="B98" s="114" t="s">
        <v>585</v>
      </c>
      <c r="C98" s="8"/>
      <c r="D98" s="202"/>
      <c r="E98" s="203" t="s">
        <v>439</v>
      </c>
      <c r="F98" s="194">
        <v>97011</v>
      </c>
      <c r="G98" s="226">
        <f t="shared" si="2"/>
        <v>0.0026411091465967625</v>
      </c>
    </row>
    <row r="99" spans="1:7" s="27" customFormat="1" ht="20.25" customHeight="1">
      <c r="A99" s="155" t="s">
        <v>578</v>
      </c>
      <c r="B99" s="198" t="s">
        <v>607</v>
      </c>
      <c r="C99" s="211">
        <v>851</v>
      </c>
      <c r="D99" s="200"/>
      <c r="E99" s="205"/>
      <c r="F99" s="225">
        <f>F100+F106</f>
        <v>5640782</v>
      </c>
      <c r="G99" s="536">
        <f t="shared" si="2"/>
        <v>0.15356939866776326</v>
      </c>
    </row>
    <row r="100" spans="1:7" ht="20.25" customHeight="1">
      <c r="A100" s="229" t="s">
        <v>559</v>
      </c>
      <c r="B100" s="199" t="s">
        <v>256</v>
      </c>
      <c r="C100" s="216"/>
      <c r="D100" s="216">
        <v>85111</v>
      </c>
      <c r="E100" s="221"/>
      <c r="F100" s="223">
        <f>F101+F102+F103+F104+F105</f>
        <v>4886782</v>
      </c>
      <c r="G100" s="537">
        <f t="shared" si="2"/>
        <v>0.13304186780493368</v>
      </c>
    </row>
    <row r="101" spans="1:7" ht="20.25" customHeight="1">
      <c r="A101" s="13"/>
      <c r="B101" s="114" t="s">
        <v>792</v>
      </c>
      <c r="C101" s="8"/>
      <c r="D101" s="202"/>
      <c r="E101" s="203" t="s">
        <v>734</v>
      </c>
      <c r="F101" s="194">
        <v>54120</v>
      </c>
      <c r="G101" s="226">
        <f t="shared" si="2"/>
        <v>0.0014734084486688807</v>
      </c>
    </row>
    <row r="102" spans="1:7" ht="20.25" customHeight="1">
      <c r="A102" s="13"/>
      <c r="B102" s="114" t="s">
        <v>442</v>
      </c>
      <c r="C102" s="8"/>
      <c r="D102" s="202"/>
      <c r="E102" s="203" t="s">
        <v>441</v>
      </c>
      <c r="F102" s="194">
        <v>720897</v>
      </c>
      <c r="G102" s="226">
        <f t="shared" si="2"/>
        <v>0.019626306918330564</v>
      </c>
    </row>
    <row r="103" spans="1:7" ht="21" customHeight="1">
      <c r="A103" s="13"/>
      <c r="B103" s="197" t="s">
        <v>793</v>
      </c>
      <c r="C103" s="8"/>
      <c r="D103" s="202"/>
      <c r="E103" s="203" t="s">
        <v>473</v>
      </c>
      <c r="F103" s="194">
        <v>2956522</v>
      </c>
      <c r="G103" s="226">
        <f t="shared" si="2"/>
        <v>0.08049084429925013</v>
      </c>
    </row>
    <row r="104" spans="1:7" ht="23.25" customHeight="1">
      <c r="A104" s="13"/>
      <c r="B104" s="197" t="s">
        <v>793</v>
      </c>
      <c r="C104" s="8"/>
      <c r="D104" s="38"/>
      <c r="E104" s="203" t="s">
        <v>685</v>
      </c>
      <c r="F104" s="194">
        <v>409822</v>
      </c>
      <c r="G104" s="226">
        <f t="shared" si="2"/>
        <v>0.011157339195313712</v>
      </c>
    </row>
    <row r="105" spans="1:7" ht="24" customHeight="1">
      <c r="A105" s="13"/>
      <c r="B105" s="114" t="s">
        <v>574</v>
      </c>
      <c r="C105" s="8"/>
      <c r="D105" s="38"/>
      <c r="E105" s="203" t="s">
        <v>437</v>
      </c>
      <c r="F105" s="194">
        <v>745421</v>
      </c>
      <c r="G105" s="226">
        <f t="shared" si="2"/>
        <v>0.020293968943370395</v>
      </c>
    </row>
    <row r="106" spans="1:7" ht="24.75" customHeight="1">
      <c r="A106" s="229" t="s">
        <v>562</v>
      </c>
      <c r="B106" s="199" t="s">
        <v>616</v>
      </c>
      <c r="C106" s="216"/>
      <c r="D106" s="216">
        <v>85156</v>
      </c>
      <c r="E106" s="199"/>
      <c r="F106" s="223">
        <f>F107</f>
        <v>754000</v>
      </c>
      <c r="G106" s="537">
        <f t="shared" si="2"/>
        <v>0.020527530862829567</v>
      </c>
    </row>
    <row r="107" spans="1:7" ht="25.5" customHeight="1">
      <c r="A107" s="17"/>
      <c r="B107" s="114" t="s">
        <v>579</v>
      </c>
      <c r="C107" s="8"/>
      <c r="D107" s="8"/>
      <c r="E107" s="202">
        <v>2110</v>
      </c>
      <c r="F107" s="194">
        <v>754000</v>
      </c>
      <c r="G107" s="226">
        <f t="shared" si="2"/>
        <v>0.020527530862829567</v>
      </c>
    </row>
    <row r="108" spans="1:7" ht="20.25" customHeight="1">
      <c r="A108" s="155" t="s">
        <v>580</v>
      </c>
      <c r="B108" s="196" t="s">
        <v>107</v>
      </c>
      <c r="C108" s="211">
        <v>852</v>
      </c>
      <c r="D108" s="211"/>
      <c r="E108" s="200"/>
      <c r="F108" s="542">
        <f>F109+F113+F117+F120+F122</f>
        <v>1027022</v>
      </c>
      <c r="G108" s="536">
        <f t="shared" si="2"/>
        <v>0.02796051167348136</v>
      </c>
    </row>
    <row r="109" spans="1:7" ht="25.5" customHeight="1">
      <c r="A109" s="229" t="s">
        <v>559</v>
      </c>
      <c r="B109" s="199" t="s">
        <v>433</v>
      </c>
      <c r="C109" s="221"/>
      <c r="D109" s="221" t="s">
        <v>108</v>
      </c>
      <c r="E109" s="221"/>
      <c r="F109" s="223">
        <f>F110+F111+F112</f>
        <v>114103</v>
      </c>
      <c r="G109" s="537">
        <f t="shared" si="2"/>
        <v>0.003106436145943557</v>
      </c>
    </row>
    <row r="110" spans="1:7" ht="21.75" customHeight="1">
      <c r="A110" s="13"/>
      <c r="B110" s="114" t="s">
        <v>384</v>
      </c>
      <c r="C110" s="208"/>
      <c r="D110" s="208"/>
      <c r="E110" s="203" t="s">
        <v>385</v>
      </c>
      <c r="F110" s="224">
        <v>500</v>
      </c>
      <c r="G110" s="226">
        <f t="shared" si="2"/>
        <v>1.361242099657133E-05</v>
      </c>
    </row>
    <row r="111" spans="1:7" ht="17.25" customHeight="1">
      <c r="A111" s="13"/>
      <c r="B111" s="114" t="s">
        <v>561</v>
      </c>
      <c r="C111" s="18"/>
      <c r="D111" s="18"/>
      <c r="E111" s="203" t="s">
        <v>732</v>
      </c>
      <c r="F111" s="194">
        <v>200</v>
      </c>
      <c r="G111" s="226">
        <f t="shared" si="2"/>
        <v>5.444968398628533E-06</v>
      </c>
    </row>
    <row r="112" spans="1:7" ht="27.75" customHeight="1">
      <c r="A112" s="13"/>
      <c r="B112" s="114" t="s">
        <v>581</v>
      </c>
      <c r="C112" s="38"/>
      <c r="D112" s="75"/>
      <c r="E112" s="202">
        <v>2320</v>
      </c>
      <c r="F112" s="224">
        <v>113403</v>
      </c>
      <c r="G112" s="226">
        <f t="shared" si="2"/>
        <v>0.0030873787565483574</v>
      </c>
    </row>
    <row r="113" spans="1:7" ht="26.25" customHeight="1">
      <c r="A113" s="229" t="s">
        <v>562</v>
      </c>
      <c r="B113" s="199" t="s">
        <v>274</v>
      </c>
      <c r="C113" s="221"/>
      <c r="D113" s="221" t="s">
        <v>109</v>
      </c>
      <c r="E113" s="221"/>
      <c r="F113" s="231">
        <f>F114+F115+F116</f>
        <v>848000</v>
      </c>
      <c r="G113" s="537">
        <f t="shared" si="2"/>
        <v>0.023086666010184977</v>
      </c>
    </row>
    <row r="114" spans="1:7" ht="22.5" customHeight="1">
      <c r="A114" s="17"/>
      <c r="B114" s="114" t="s">
        <v>567</v>
      </c>
      <c r="C114" s="18"/>
      <c r="D114" s="18"/>
      <c r="E114" s="203" t="s">
        <v>735</v>
      </c>
      <c r="F114" s="194">
        <v>376800</v>
      </c>
      <c r="G114" s="226">
        <f aca="true" t="shared" si="3" ref="G114:G145">F114/$F$147</f>
        <v>0.010258320463016155</v>
      </c>
    </row>
    <row r="115" spans="1:7" ht="15" customHeight="1">
      <c r="A115" s="17"/>
      <c r="B115" s="114" t="s">
        <v>561</v>
      </c>
      <c r="C115" s="18"/>
      <c r="D115" s="18"/>
      <c r="E115" s="203" t="s">
        <v>732</v>
      </c>
      <c r="F115" s="194">
        <v>200</v>
      </c>
      <c r="G115" s="226">
        <f t="shared" si="3"/>
        <v>5.444968398628533E-06</v>
      </c>
    </row>
    <row r="116" spans="1:7" ht="20.25" customHeight="1">
      <c r="A116" s="17"/>
      <c r="B116" s="114" t="s">
        <v>582</v>
      </c>
      <c r="C116" s="8"/>
      <c r="D116" s="38"/>
      <c r="E116" s="202">
        <v>2130</v>
      </c>
      <c r="F116" s="224">
        <v>471000</v>
      </c>
      <c r="G116" s="226">
        <f t="shared" si="3"/>
        <v>0.012822900578770193</v>
      </c>
    </row>
    <row r="117" spans="1:7" ht="16.5" customHeight="1">
      <c r="A117" s="229" t="s">
        <v>606</v>
      </c>
      <c r="B117" s="199" t="s">
        <v>434</v>
      </c>
      <c r="C117" s="221"/>
      <c r="D117" s="221" t="s">
        <v>114</v>
      </c>
      <c r="E117" s="221"/>
      <c r="F117" s="223">
        <f>F118+F119</f>
        <v>61219</v>
      </c>
      <c r="G117" s="537">
        <f t="shared" si="3"/>
        <v>0.0016666776019782007</v>
      </c>
    </row>
    <row r="118" spans="1:7" ht="19.5" customHeight="1">
      <c r="A118" s="17"/>
      <c r="B118" s="114" t="s">
        <v>384</v>
      </c>
      <c r="C118" s="18"/>
      <c r="D118" s="18"/>
      <c r="E118" s="203" t="s">
        <v>385</v>
      </c>
      <c r="F118" s="224">
        <v>500</v>
      </c>
      <c r="G118" s="226">
        <f t="shared" si="3"/>
        <v>1.361242099657133E-05</v>
      </c>
    </row>
    <row r="119" spans="1:7" ht="19.5" customHeight="1">
      <c r="A119" s="17"/>
      <c r="B119" s="114" t="s">
        <v>581</v>
      </c>
      <c r="C119" s="18"/>
      <c r="D119" s="18"/>
      <c r="E119" s="203" t="s">
        <v>221</v>
      </c>
      <c r="F119" s="194">
        <v>60719</v>
      </c>
      <c r="G119" s="226">
        <f t="shared" si="3"/>
        <v>0.0016530651809816292</v>
      </c>
    </row>
    <row r="120" spans="1:7" ht="18.75" customHeight="1">
      <c r="A120" s="229" t="s">
        <v>608</v>
      </c>
      <c r="B120" s="199" t="s">
        <v>472</v>
      </c>
      <c r="C120" s="221"/>
      <c r="D120" s="221" t="s">
        <v>110</v>
      </c>
      <c r="E120" s="221"/>
      <c r="F120" s="223">
        <f>F121</f>
        <v>100</v>
      </c>
      <c r="G120" s="537">
        <f t="shared" si="3"/>
        <v>2.7224841993142663E-06</v>
      </c>
    </row>
    <row r="121" spans="1:7" ht="19.5" customHeight="1">
      <c r="A121" s="17"/>
      <c r="B121" s="114" t="s">
        <v>561</v>
      </c>
      <c r="C121" s="18"/>
      <c r="D121" s="18"/>
      <c r="E121" s="203" t="s">
        <v>732</v>
      </c>
      <c r="F121" s="194">
        <v>100</v>
      </c>
      <c r="G121" s="226">
        <f t="shared" si="3"/>
        <v>2.7224841993142663E-06</v>
      </c>
    </row>
    <row r="122" spans="1:7" ht="22.5" customHeight="1">
      <c r="A122" s="229" t="s">
        <v>609</v>
      </c>
      <c r="B122" s="230" t="s">
        <v>375</v>
      </c>
      <c r="C122" s="221"/>
      <c r="D122" s="221" t="s">
        <v>372</v>
      </c>
      <c r="E122" s="221"/>
      <c r="F122" s="223">
        <f>F123</f>
        <v>3600</v>
      </c>
      <c r="G122" s="537">
        <f t="shared" si="3"/>
        <v>9.800943117531358E-05</v>
      </c>
    </row>
    <row r="123" spans="1:7" ht="20.25" customHeight="1">
      <c r="A123" s="234"/>
      <c r="B123" s="114" t="s">
        <v>599</v>
      </c>
      <c r="C123" s="218"/>
      <c r="D123" s="218"/>
      <c r="E123" s="217" t="s">
        <v>736</v>
      </c>
      <c r="F123" s="194">
        <v>3600</v>
      </c>
      <c r="G123" s="226">
        <f t="shared" si="3"/>
        <v>9.800943117531358E-05</v>
      </c>
    </row>
    <row r="124" spans="1:8" ht="36" customHeight="1">
      <c r="A124" s="155" t="s">
        <v>584</v>
      </c>
      <c r="B124" s="196" t="s">
        <v>111</v>
      </c>
      <c r="C124" s="204" t="s">
        <v>268</v>
      </c>
      <c r="D124" s="204"/>
      <c r="E124" s="205"/>
      <c r="F124" s="542">
        <f>F125+F127</f>
        <v>169206</v>
      </c>
      <c r="G124" s="536">
        <f t="shared" si="3"/>
        <v>0.0046066066142916974</v>
      </c>
      <c r="H124" s="136"/>
    </row>
    <row r="125" spans="1:7" s="142" customFormat="1" ht="15.75" customHeight="1">
      <c r="A125" s="229" t="s">
        <v>559</v>
      </c>
      <c r="B125" s="199" t="s">
        <v>610</v>
      </c>
      <c r="C125" s="221"/>
      <c r="D125" s="221" t="s">
        <v>280</v>
      </c>
      <c r="E125" s="221"/>
      <c r="F125" s="231">
        <f>F126</f>
        <v>18821</v>
      </c>
      <c r="G125" s="537">
        <f t="shared" si="3"/>
        <v>0.000512398751152938</v>
      </c>
    </row>
    <row r="126" spans="1:7" s="142" customFormat="1" ht="15.75" customHeight="1">
      <c r="A126" s="17"/>
      <c r="B126" s="114" t="s">
        <v>599</v>
      </c>
      <c r="C126" s="18"/>
      <c r="D126" s="18"/>
      <c r="E126" s="203" t="s">
        <v>736</v>
      </c>
      <c r="F126" s="544">
        <v>18821</v>
      </c>
      <c r="G126" s="226">
        <f t="shared" si="3"/>
        <v>0.000512398751152938</v>
      </c>
    </row>
    <row r="127" spans="1:7" s="27" customFormat="1" ht="17.25" customHeight="1">
      <c r="A127" s="229" t="s">
        <v>562</v>
      </c>
      <c r="B127" s="232" t="s">
        <v>322</v>
      </c>
      <c r="C127" s="221"/>
      <c r="D127" s="221" t="s">
        <v>321</v>
      </c>
      <c r="E127" s="221"/>
      <c r="F127" s="231">
        <f>F128+F129</f>
        <v>150385</v>
      </c>
      <c r="G127" s="537">
        <f t="shared" si="3"/>
        <v>0.004094207863138759</v>
      </c>
    </row>
    <row r="128" spans="1:7" ht="16.5" customHeight="1">
      <c r="A128" s="17"/>
      <c r="B128" s="114" t="s">
        <v>561</v>
      </c>
      <c r="C128" s="18"/>
      <c r="D128" s="18"/>
      <c r="E128" s="203" t="s">
        <v>732</v>
      </c>
      <c r="F128" s="224">
        <v>180</v>
      </c>
      <c r="G128" s="226">
        <f t="shared" si="3"/>
        <v>4.900471558765679E-06</v>
      </c>
    </row>
    <row r="129" spans="1:7" s="27" customFormat="1" ht="20.25" customHeight="1">
      <c r="A129" s="13"/>
      <c r="B129" s="114" t="s">
        <v>435</v>
      </c>
      <c r="C129" s="75"/>
      <c r="D129" s="75"/>
      <c r="E129" s="202">
        <v>2690</v>
      </c>
      <c r="F129" s="224">
        <v>150205</v>
      </c>
      <c r="G129" s="226">
        <f t="shared" si="3"/>
        <v>0.004089307391579994</v>
      </c>
    </row>
    <row r="130" spans="1:7" s="27" customFormat="1" ht="28.5" customHeight="1">
      <c r="A130" s="155" t="s">
        <v>586</v>
      </c>
      <c r="B130" s="219" t="s">
        <v>611</v>
      </c>
      <c r="C130" s="204" t="s">
        <v>324</v>
      </c>
      <c r="D130" s="209"/>
      <c r="E130" s="210"/>
      <c r="F130" s="542">
        <f>F131+F136+F138+F143</f>
        <v>582870</v>
      </c>
      <c r="G130" s="536">
        <f t="shared" si="3"/>
        <v>0.015868543652543064</v>
      </c>
    </row>
    <row r="131" spans="1:7" s="27" customFormat="1" ht="24" customHeight="1">
      <c r="A131" s="229" t="s">
        <v>559</v>
      </c>
      <c r="B131" s="199" t="s">
        <v>327</v>
      </c>
      <c r="C131" s="221"/>
      <c r="D131" s="221" t="s">
        <v>326</v>
      </c>
      <c r="E131" s="221"/>
      <c r="F131" s="231">
        <f>F132+F133+F134+F135</f>
        <v>130000</v>
      </c>
      <c r="G131" s="537">
        <f t="shared" si="3"/>
        <v>0.003539229459108546</v>
      </c>
    </row>
    <row r="132" spans="1:7" ht="21.75" customHeight="1">
      <c r="A132" s="17"/>
      <c r="B132" s="114" t="s">
        <v>386</v>
      </c>
      <c r="C132" s="18"/>
      <c r="D132" s="18"/>
      <c r="E132" s="203" t="s">
        <v>385</v>
      </c>
      <c r="F132" s="224">
        <v>42000</v>
      </c>
      <c r="G132" s="226">
        <f t="shared" si="3"/>
        <v>0.0011434433637119918</v>
      </c>
    </row>
    <row r="133" spans="1:7" ht="27" customHeight="1">
      <c r="A133" s="17"/>
      <c r="B133" s="114" t="s">
        <v>792</v>
      </c>
      <c r="C133" s="18"/>
      <c r="D133" s="18"/>
      <c r="E133" s="217" t="s">
        <v>734</v>
      </c>
      <c r="F133" s="228">
        <v>77200</v>
      </c>
      <c r="G133" s="226">
        <f t="shared" si="3"/>
        <v>0.0021017578018706134</v>
      </c>
    </row>
    <row r="134" spans="1:7" ht="17.25" customHeight="1">
      <c r="A134" s="17"/>
      <c r="B134" s="114" t="s">
        <v>561</v>
      </c>
      <c r="C134" s="18"/>
      <c r="D134" s="18"/>
      <c r="E134" s="203" t="s">
        <v>732</v>
      </c>
      <c r="F134" s="228">
        <v>800</v>
      </c>
      <c r="G134" s="226">
        <f t="shared" si="3"/>
        <v>2.177987359451413E-05</v>
      </c>
    </row>
    <row r="135" spans="1:7" ht="18.75" customHeight="1">
      <c r="A135" s="17"/>
      <c r="B135" s="114" t="s">
        <v>599</v>
      </c>
      <c r="C135" s="18"/>
      <c r="D135" s="18"/>
      <c r="E135" s="203" t="s">
        <v>736</v>
      </c>
      <c r="F135" s="228">
        <v>10000</v>
      </c>
      <c r="G135" s="226">
        <f t="shared" si="3"/>
        <v>0.0002722484199314266</v>
      </c>
    </row>
    <row r="136" spans="1:7" ht="25.5" customHeight="1">
      <c r="A136" s="229" t="s">
        <v>562</v>
      </c>
      <c r="B136" s="199" t="s">
        <v>755</v>
      </c>
      <c r="C136" s="221"/>
      <c r="D136" s="221" t="s">
        <v>329</v>
      </c>
      <c r="E136" s="221"/>
      <c r="F136" s="223">
        <f>F137</f>
        <v>100</v>
      </c>
      <c r="G136" s="537">
        <f t="shared" si="3"/>
        <v>2.7224841993142663E-06</v>
      </c>
    </row>
    <row r="137" spans="1:7" ht="21" customHeight="1">
      <c r="A137" s="17"/>
      <c r="B137" s="114" t="s">
        <v>561</v>
      </c>
      <c r="C137" s="18"/>
      <c r="D137" s="18"/>
      <c r="E137" s="203" t="s">
        <v>732</v>
      </c>
      <c r="F137" s="228">
        <v>100</v>
      </c>
      <c r="G137" s="226">
        <f t="shared" si="3"/>
        <v>2.7224841993142663E-06</v>
      </c>
    </row>
    <row r="138" spans="1:7" ht="27" customHeight="1">
      <c r="A138" s="229" t="s">
        <v>606</v>
      </c>
      <c r="B138" s="199" t="s">
        <v>332</v>
      </c>
      <c r="C138" s="221"/>
      <c r="D138" s="221" t="s">
        <v>331</v>
      </c>
      <c r="E138" s="221"/>
      <c r="F138" s="223">
        <f>F139+F140+F141+F142</f>
        <v>252200</v>
      </c>
      <c r="G138" s="537">
        <f t="shared" si="3"/>
        <v>0.006866105150670579</v>
      </c>
    </row>
    <row r="139" spans="1:7" ht="23.25" customHeight="1">
      <c r="A139" s="17"/>
      <c r="B139" s="114" t="s">
        <v>566</v>
      </c>
      <c r="C139" s="18"/>
      <c r="D139" s="18"/>
      <c r="E139" s="203" t="s">
        <v>734</v>
      </c>
      <c r="F139" s="228">
        <v>120900</v>
      </c>
      <c r="G139" s="226">
        <f t="shared" si="3"/>
        <v>0.003291483396970948</v>
      </c>
    </row>
    <row r="140" spans="1:7" ht="18" customHeight="1">
      <c r="A140" s="17"/>
      <c r="B140" s="197" t="s">
        <v>567</v>
      </c>
      <c r="C140" s="18"/>
      <c r="D140" s="18"/>
      <c r="E140" s="203" t="s">
        <v>735</v>
      </c>
      <c r="F140" s="194">
        <v>127600</v>
      </c>
      <c r="G140" s="226">
        <f t="shared" si="3"/>
        <v>0.0034738898383250036</v>
      </c>
    </row>
    <row r="141" spans="1:7" ht="17.25" customHeight="1">
      <c r="A141" s="17"/>
      <c r="B141" s="197" t="s">
        <v>561</v>
      </c>
      <c r="C141" s="18"/>
      <c r="D141" s="18"/>
      <c r="E141" s="203" t="s">
        <v>732</v>
      </c>
      <c r="F141" s="194">
        <v>200</v>
      </c>
      <c r="G141" s="226">
        <f t="shared" si="3"/>
        <v>5.444968398628533E-06</v>
      </c>
    </row>
    <row r="142" spans="1:7" ht="17.25" customHeight="1">
      <c r="A142" s="17"/>
      <c r="B142" s="197" t="s">
        <v>599</v>
      </c>
      <c r="C142" s="18"/>
      <c r="D142" s="18"/>
      <c r="E142" s="203" t="s">
        <v>736</v>
      </c>
      <c r="F142" s="194">
        <v>3500</v>
      </c>
      <c r="G142" s="226">
        <f t="shared" si="3"/>
        <v>9.528694697599932E-05</v>
      </c>
    </row>
    <row r="143" spans="1:7" ht="26.25" customHeight="1">
      <c r="A143" s="229" t="s">
        <v>608</v>
      </c>
      <c r="B143" s="199" t="s">
        <v>587</v>
      </c>
      <c r="C143" s="221"/>
      <c r="D143" s="221" t="s">
        <v>333</v>
      </c>
      <c r="E143" s="222"/>
      <c r="F143" s="223">
        <f>F144+F145+F146</f>
        <v>200570</v>
      </c>
      <c r="G143" s="537">
        <f t="shared" si="3"/>
        <v>0.005460486558564624</v>
      </c>
    </row>
    <row r="144" spans="1:7" ht="24.75" customHeight="1">
      <c r="A144" s="234"/>
      <c r="B144" s="197" t="s">
        <v>561</v>
      </c>
      <c r="C144" s="218"/>
      <c r="D144" s="218"/>
      <c r="E144" s="217" t="s">
        <v>732</v>
      </c>
      <c r="F144" s="194">
        <v>40</v>
      </c>
      <c r="G144" s="226">
        <f t="shared" si="3"/>
        <v>1.0889936797257064E-06</v>
      </c>
    </row>
    <row r="145" spans="1:7" ht="54.75" customHeight="1">
      <c r="A145" s="15"/>
      <c r="B145" s="114" t="s">
        <v>646</v>
      </c>
      <c r="C145" s="38"/>
      <c r="D145" s="38"/>
      <c r="E145" s="202">
        <v>2888</v>
      </c>
      <c r="F145" s="194">
        <v>136360</v>
      </c>
      <c r="G145" s="226">
        <f t="shared" si="3"/>
        <v>0.003712379454184933</v>
      </c>
    </row>
    <row r="146" spans="1:7" ht="57" customHeight="1">
      <c r="A146" s="15"/>
      <c r="B146" s="114" t="s">
        <v>646</v>
      </c>
      <c r="C146" s="38"/>
      <c r="D146" s="38"/>
      <c r="E146" s="202">
        <v>2889</v>
      </c>
      <c r="F146" s="194">
        <v>64170</v>
      </c>
      <c r="G146" s="226">
        <f>F146/$F$147</f>
        <v>0.0017470181106999645</v>
      </c>
    </row>
    <row r="147" spans="1:8" ht="18.75" customHeight="1">
      <c r="A147" s="545"/>
      <c r="B147" s="546" t="s">
        <v>663</v>
      </c>
      <c r="C147" s="547"/>
      <c r="D147" s="547"/>
      <c r="E147" s="547"/>
      <c r="F147" s="548">
        <f>F17+F22+F25+F36+F43+F52+F63+F67+F71+F83+F94+F99+F108+F124+F130</f>
        <v>36731159</v>
      </c>
      <c r="G147" s="539">
        <f>F147/$F$147</f>
        <v>1</v>
      </c>
      <c r="H147" s="233"/>
    </row>
    <row r="148" spans="1:7" ht="18" customHeight="1">
      <c r="A148" s="229"/>
      <c r="B148" s="624" t="s">
        <v>664</v>
      </c>
      <c r="C148" s="624"/>
      <c r="D148" s="624"/>
      <c r="E148" s="624"/>
      <c r="F148" s="235">
        <f>F149+F150+F152+F153+F154</f>
        <v>13521641</v>
      </c>
      <c r="G148" s="220">
        <f aca="true" t="shared" si="4" ref="G148:G155">F148/$F$147</f>
        <v>0.3681245397129995</v>
      </c>
    </row>
    <row r="149" spans="1:7" ht="18.75" customHeight="1">
      <c r="A149" s="17"/>
      <c r="B149" s="623" t="s">
        <v>742</v>
      </c>
      <c r="C149" s="623"/>
      <c r="D149" s="623"/>
      <c r="E149" s="623"/>
      <c r="F149" s="224">
        <f>F116</f>
        <v>471000</v>
      </c>
      <c r="G149" s="227">
        <f t="shared" si="4"/>
        <v>0.012822900578770193</v>
      </c>
    </row>
    <row r="150" spans="1:7" ht="18.75" customHeight="1">
      <c r="A150" s="17"/>
      <c r="B150" s="623" t="s">
        <v>795</v>
      </c>
      <c r="C150" s="623"/>
      <c r="D150" s="623"/>
      <c r="E150" s="623"/>
      <c r="F150" s="224">
        <f>F19+F42+F45+F47+F50+F54+F62+F66+F107</f>
        <v>3459804</v>
      </c>
      <c r="G150" s="227">
        <f t="shared" si="4"/>
        <v>0.09419261722724295</v>
      </c>
    </row>
    <row r="151" spans="1:7" ht="16.5" customHeight="1" hidden="1">
      <c r="A151" s="17"/>
      <c r="B151" s="549" t="s">
        <v>666</v>
      </c>
      <c r="C151" s="194"/>
      <c r="D151" s="194"/>
      <c r="E151" s="194"/>
      <c r="F151" s="194"/>
      <c r="G151" s="227">
        <f t="shared" si="4"/>
        <v>0</v>
      </c>
    </row>
    <row r="152" spans="1:7" ht="17.25" customHeight="1">
      <c r="A152" s="17"/>
      <c r="B152" s="622" t="s">
        <v>750</v>
      </c>
      <c r="C152" s="622"/>
      <c r="D152" s="622"/>
      <c r="E152" s="622"/>
      <c r="F152" s="224">
        <f>F34+F35+F97+F98+F105+F112+F119+F145+F146</f>
        <v>1703121</v>
      </c>
      <c r="G152" s="227">
        <f t="shared" si="4"/>
        <v>0.04636720012020312</v>
      </c>
    </row>
    <row r="153" spans="1:7" ht="21" customHeight="1">
      <c r="A153" s="17"/>
      <c r="B153" s="622" t="s">
        <v>172</v>
      </c>
      <c r="C153" s="622"/>
      <c r="D153" s="622"/>
      <c r="E153" s="622"/>
      <c r="F153" s="224">
        <f>F129</f>
        <v>150205</v>
      </c>
      <c r="G153" s="227">
        <f t="shared" si="4"/>
        <v>0.004089307391579994</v>
      </c>
    </row>
    <row r="154" spans="1:7" ht="21.75" customHeight="1">
      <c r="A154" s="17"/>
      <c r="B154" s="635" t="s">
        <v>751</v>
      </c>
      <c r="C154" s="635"/>
      <c r="D154" s="635"/>
      <c r="E154" s="635"/>
      <c r="F154" s="224">
        <f>+F24+F32+F33+F102+F103+F104</f>
        <v>7737511</v>
      </c>
      <c r="G154" s="227">
        <f t="shared" si="4"/>
        <v>0.21065251439520327</v>
      </c>
    </row>
    <row r="155" spans="1:7" ht="20.25" customHeight="1">
      <c r="A155" s="236"/>
      <c r="B155" s="625" t="s">
        <v>443</v>
      </c>
      <c r="C155" s="625"/>
      <c r="D155" s="625"/>
      <c r="E155" s="625"/>
      <c r="F155" s="235">
        <f>F21+F29+F30+F31+F38+F39+F40+F41+F49+F56+F57+F58+F59+F60+F65+F85+F86+F87+F89+F90+F91+F92+F93+F96+F101+F110+F111+F114+F115+F118+F121+F123+F126+F128+F132+F133+F134+F135+F137+F139+F140+F141+F142+F144+F80+F69+F70</f>
        <v>5647270</v>
      </c>
      <c r="G155" s="220">
        <f t="shared" si="4"/>
        <v>0.15374603344261475</v>
      </c>
    </row>
    <row r="156" ht="18" customHeight="1">
      <c r="G156" s="626"/>
    </row>
    <row r="157" spans="3:7" ht="14.25" customHeight="1">
      <c r="C157" t="s">
        <v>823</v>
      </c>
      <c r="G157" s="626"/>
    </row>
    <row r="158" ht="14.25" customHeight="1">
      <c r="G158" s="626"/>
    </row>
    <row r="159" spans="4:7" ht="14.25" customHeight="1">
      <c r="D159" t="s">
        <v>846</v>
      </c>
      <c r="G159" s="626"/>
    </row>
    <row r="160" ht="14.25" customHeight="1">
      <c r="G160" s="626"/>
    </row>
    <row r="161" ht="20.25" customHeight="1">
      <c r="G161" s="626"/>
    </row>
    <row r="162" ht="21.75" customHeight="1">
      <c r="G162" s="626"/>
    </row>
    <row r="163" ht="12.75">
      <c r="G163" s="626"/>
    </row>
  </sheetData>
  <mergeCells count="15">
    <mergeCell ref="B155:E155"/>
    <mergeCell ref="G156:G163"/>
    <mergeCell ref="E2:G4"/>
    <mergeCell ref="F12:F15"/>
    <mergeCell ref="A6:G11"/>
    <mergeCell ref="A12:A15"/>
    <mergeCell ref="C12:E14"/>
    <mergeCell ref="B12:B14"/>
    <mergeCell ref="B154:E154"/>
    <mergeCell ref="G12:G15"/>
    <mergeCell ref="B152:E152"/>
    <mergeCell ref="B153:E153"/>
    <mergeCell ref="B150:E150"/>
    <mergeCell ref="B148:E148"/>
    <mergeCell ref="B149:E149"/>
  </mergeCells>
  <printOptions/>
  <pageMargins left="1.13" right="0.984251968503937" top="0.7874015748031497" bottom="0.7874015748031497" header="0.4330708661417323" footer="0.5118110236220472"/>
  <pageSetup horizontalDpi="600" verticalDpi="600" orientation="portrait" paperSize="9" scale="80" r:id="rId1"/>
  <headerFooter alignWithMargins="0">
    <oddFooter>&amp;CStrona &amp;P</oddFooter>
  </headerFooter>
  <rowBreaks count="3" manualBreakCount="3">
    <brk id="51" max="6" man="1"/>
    <brk id="93" max="6" man="1"/>
    <brk id="12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2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22.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625" style="0" customWidth="1"/>
    <col min="10" max="10" width="13.00390625" style="0" customWidth="1"/>
    <col min="11" max="11" width="12.125" style="0" customWidth="1"/>
    <col min="12" max="12" width="17.00390625" style="0" customWidth="1"/>
  </cols>
  <sheetData>
    <row r="1" spans="3:12" ht="23.25" customHeight="1">
      <c r="C1" s="803" t="s">
        <v>865</v>
      </c>
      <c r="D1" s="803"/>
      <c r="E1" s="803"/>
      <c r="F1" s="803"/>
      <c r="G1" s="803"/>
      <c r="H1" s="803"/>
      <c r="I1" s="803"/>
      <c r="J1" s="803"/>
      <c r="K1" s="803"/>
      <c r="L1" s="367"/>
    </row>
    <row r="2" spans="1:12" ht="22.5" customHeight="1">
      <c r="A2" s="804" t="s">
        <v>258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176"/>
    </row>
    <row r="3" spans="1:12" ht="22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2" customHeight="1">
      <c r="A4" s="805" t="s">
        <v>387</v>
      </c>
      <c r="B4" s="805"/>
      <c r="C4" s="805"/>
      <c r="D4" s="799" t="s">
        <v>388</v>
      </c>
      <c r="E4" s="800" t="s">
        <v>227</v>
      </c>
      <c r="F4" s="801" t="s">
        <v>418</v>
      </c>
      <c r="G4" s="807" t="s">
        <v>537</v>
      </c>
      <c r="H4" s="792"/>
      <c r="I4" s="792"/>
      <c r="J4" s="792"/>
      <c r="K4" s="808"/>
      <c r="L4" s="72"/>
    </row>
    <row r="5" spans="1:13" ht="12" customHeight="1">
      <c r="A5" s="805"/>
      <c r="B5" s="805"/>
      <c r="C5" s="805"/>
      <c r="D5" s="799"/>
      <c r="E5" s="800"/>
      <c r="F5" s="806"/>
      <c r="G5" s="800" t="s">
        <v>681</v>
      </c>
      <c r="H5" s="799" t="s">
        <v>444</v>
      </c>
      <c r="I5" s="799"/>
      <c r="J5" s="799"/>
      <c r="K5" s="801" t="s">
        <v>775</v>
      </c>
      <c r="L5" s="484"/>
      <c r="M5" s="148"/>
    </row>
    <row r="6" spans="1:13" ht="19.5" customHeight="1">
      <c r="A6" s="376" t="s">
        <v>391</v>
      </c>
      <c r="B6" s="376" t="s">
        <v>392</v>
      </c>
      <c r="C6" s="376" t="s">
        <v>829</v>
      </c>
      <c r="D6" s="799"/>
      <c r="E6" s="800"/>
      <c r="F6" s="802"/>
      <c r="G6" s="800"/>
      <c r="H6" s="377" t="s">
        <v>154</v>
      </c>
      <c r="I6" s="378" t="s">
        <v>259</v>
      </c>
      <c r="J6" s="377" t="s">
        <v>260</v>
      </c>
      <c r="K6" s="802"/>
      <c r="L6" s="484"/>
      <c r="M6" s="148"/>
    </row>
    <row r="7" spans="1:13" ht="11.25" customHeight="1">
      <c r="A7" s="92">
        <v>1</v>
      </c>
      <c r="B7" s="92">
        <v>2</v>
      </c>
      <c r="C7" s="92">
        <v>3</v>
      </c>
      <c r="D7" s="92">
        <v>4</v>
      </c>
      <c r="E7" s="375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/>
      <c r="L7" s="481"/>
      <c r="M7" s="148"/>
    </row>
    <row r="8" spans="1:13" ht="17.25" customHeight="1">
      <c r="A8" s="169"/>
      <c r="B8" s="169"/>
      <c r="C8" s="169"/>
      <c r="D8" s="170" t="s">
        <v>643</v>
      </c>
      <c r="E8" s="170">
        <f>E9+E13</f>
        <v>588578</v>
      </c>
      <c r="F8" s="170">
        <f aca="true" t="shared" si="0" ref="F8:K8">F9+F13</f>
        <v>0</v>
      </c>
      <c r="G8" s="170">
        <f t="shared" si="0"/>
        <v>0</v>
      </c>
      <c r="H8" s="170">
        <f t="shared" si="0"/>
        <v>0</v>
      </c>
      <c r="I8" s="170">
        <f t="shared" si="0"/>
        <v>0</v>
      </c>
      <c r="J8" s="170">
        <f t="shared" si="0"/>
        <v>0</v>
      </c>
      <c r="K8" s="170">
        <f t="shared" si="0"/>
        <v>0</v>
      </c>
      <c r="L8" s="482"/>
      <c r="M8" s="148"/>
    </row>
    <row r="9" spans="1:13" ht="15" customHeight="1">
      <c r="A9" s="146">
        <v>803</v>
      </c>
      <c r="B9" s="146">
        <v>80309</v>
      </c>
      <c r="C9" s="167"/>
      <c r="D9" s="166" t="s">
        <v>474</v>
      </c>
      <c r="E9" s="159">
        <f>E11+E12</f>
        <v>388048</v>
      </c>
      <c r="F9" s="159">
        <f aca="true" t="shared" si="1" ref="F9:K9">F11+F12</f>
        <v>0</v>
      </c>
      <c r="G9" s="159">
        <f t="shared" si="1"/>
        <v>0</v>
      </c>
      <c r="H9" s="159">
        <f t="shared" si="1"/>
        <v>0</v>
      </c>
      <c r="I9" s="159">
        <f t="shared" si="1"/>
        <v>0</v>
      </c>
      <c r="J9" s="159">
        <f t="shared" si="1"/>
        <v>0</v>
      </c>
      <c r="K9" s="159">
        <f t="shared" si="1"/>
        <v>0</v>
      </c>
      <c r="L9" s="482"/>
      <c r="M9" s="148"/>
    </row>
    <row r="10" spans="1:13" ht="11.25" customHeight="1">
      <c r="A10" s="5"/>
      <c r="B10" s="5"/>
      <c r="C10" s="39"/>
      <c r="D10" s="109" t="s">
        <v>444</v>
      </c>
      <c r="E10" s="39"/>
      <c r="F10" s="39"/>
      <c r="G10" s="39"/>
      <c r="H10" s="39"/>
      <c r="I10" s="39"/>
      <c r="J10" s="39"/>
      <c r="K10" s="39"/>
      <c r="L10" s="483"/>
      <c r="M10" s="148"/>
    </row>
    <row r="11" spans="1:13" ht="11.25" customHeight="1">
      <c r="A11" s="14"/>
      <c r="B11" s="14"/>
      <c r="C11" s="39">
        <v>2338</v>
      </c>
      <c r="D11" s="109" t="s">
        <v>141</v>
      </c>
      <c r="E11" s="39">
        <f>'Z 1'!F97</f>
        <v>291037</v>
      </c>
      <c r="F11" s="39"/>
      <c r="G11" s="39"/>
      <c r="H11" s="39"/>
      <c r="I11" s="39"/>
      <c r="J11" s="39"/>
      <c r="K11" s="39"/>
      <c r="L11" s="483"/>
      <c r="M11" s="148"/>
    </row>
    <row r="12" spans="1:13" ht="11.25" customHeight="1">
      <c r="A12" s="14"/>
      <c r="B12" s="14"/>
      <c r="C12" s="39">
        <v>2339</v>
      </c>
      <c r="D12" s="109" t="s">
        <v>141</v>
      </c>
      <c r="E12" s="39">
        <f>'Z 1'!F98</f>
        <v>97011</v>
      </c>
      <c r="F12" s="39"/>
      <c r="G12" s="39"/>
      <c r="H12" s="39"/>
      <c r="I12" s="39"/>
      <c r="J12" s="39"/>
      <c r="K12" s="39"/>
      <c r="L12" s="483"/>
      <c r="M12" s="148"/>
    </row>
    <row r="13" spans="1:13" ht="11.25" customHeight="1">
      <c r="A13" s="146">
        <v>854</v>
      </c>
      <c r="B13" s="146">
        <v>85415</v>
      </c>
      <c r="C13" s="167"/>
      <c r="D13" s="166" t="s">
        <v>611</v>
      </c>
      <c r="E13" s="159">
        <f>E15+E16</f>
        <v>200530</v>
      </c>
      <c r="F13" s="159">
        <f aca="true" t="shared" si="2" ref="F13:K13">F15+F16</f>
        <v>0</v>
      </c>
      <c r="G13" s="159">
        <f t="shared" si="2"/>
        <v>0</v>
      </c>
      <c r="H13" s="159">
        <f t="shared" si="2"/>
        <v>0</v>
      </c>
      <c r="I13" s="159">
        <f t="shared" si="2"/>
        <v>0</v>
      </c>
      <c r="J13" s="159">
        <f t="shared" si="2"/>
        <v>0</v>
      </c>
      <c r="K13" s="159">
        <f t="shared" si="2"/>
        <v>0</v>
      </c>
      <c r="L13" s="482"/>
      <c r="M13" s="148"/>
    </row>
    <row r="14" spans="1:13" ht="11.25" customHeight="1">
      <c r="A14" s="14"/>
      <c r="B14" s="14"/>
      <c r="C14" s="39"/>
      <c r="D14" s="109" t="s">
        <v>444</v>
      </c>
      <c r="E14" s="39"/>
      <c r="F14" s="39"/>
      <c r="G14" s="39"/>
      <c r="H14" s="39"/>
      <c r="I14" s="39"/>
      <c r="J14" s="39"/>
      <c r="K14" s="39"/>
      <c r="L14" s="483"/>
      <c r="M14" s="148"/>
    </row>
    <row r="15" spans="1:13" ht="11.25" customHeight="1">
      <c r="A15" s="14"/>
      <c r="B15" s="14"/>
      <c r="C15" s="39">
        <v>2338</v>
      </c>
      <c r="D15" s="109" t="s">
        <v>141</v>
      </c>
      <c r="E15" s="39">
        <f>'Z 1'!F145</f>
        <v>136360</v>
      </c>
      <c r="F15" s="39"/>
      <c r="G15" s="39"/>
      <c r="H15" s="39"/>
      <c r="I15" s="39"/>
      <c r="J15" s="39"/>
      <c r="K15" s="39"/>
      <c r="L15" s="483"/>
      <c r="M15" s="148"/>
    </row>
    <row r="16" spans="1:13" ht="11.25" customHeight="1">
      <c r="A16" s="14"/>
      <c r="B16" s="14"/>
      <c r="C16" s="39">
        <v>2339</v>
      </c>
      <c r="D16" s="109" t="s">
        <v>141</v>
      </c>
      <c r="E16" s="39">
        <f>'Z 1'!F146</f>
        <v>64170</v>
      </c>
      <c r="F16" s="39"/>
      <c r="G16" s="39"/>
      <c r="H16" s="39"/>
      <c r="I16" s="39"/>
      <c r="J16" s="39"/>
      <c r="K16" s="39"/>
      <c r="L16" s="483"/>
      <c r="M16" s="148"/>
    </row>
    <row r="17" spans="1:13" ht="16.5" customHeight="1">
      <c r="A17" s="169"/>
      <c r="B17" s="169"/>
      <c r="C17" s="169"/>
      <c r="D17" s="170" t="s">
        <v>644</v>
      </c>
      <c r="E17" s="170">
        <f aca="true" t="shared" si="3" ref="E17:K17">E18+E22+E25+E48+E51+E62+E72+E75+E79+E85+E88+E91</f>
        <v>1114543</v>
      </c>
      <c r="F17" s="170">
        <f t="shared" si="3"/>
        <v>274350</v>
      </c>
      <c r="G17" s="170">
        <f t="shared" si="3"/>
        <v>274350</v>
      </c>
      <c r="H17" s="170">
        <f t="shared" si="3"/>
        <v>0</v>
      </c>
      <c r="I17" s="170">
        <f t="shared" si="3"/>
        <v>0</v>
      </c>
      <c r="J17" s="170">
        <f t="shared" si="3"/>
        <v>274350</v>
      </c>
      <c r="K17" s="170">
        <f t="shared" si="3"/>
        <v>0</v>
      </c>
      <c r="L17" s="482"/>
      <c r="M17" s="148"/>
    </row>
    <row r="18" spans="1:13" ht="26.25" customHeight="1">
      <c r="A18" s="159">
        <v>600</v>
      </c>
      <c r="B18" s="159">
        <v>60014</v>
      </c>
      <c r="C18" s="159">
        <v>2310</v>
      </c>
      <c r="D18" s="160" t="s">
        <v>804</v>
      </c>
      <c r="E18" s="159">
        <f>E21</f>
        <v>0</v>
      </c>
      <c r="F18" s="159">
        <f aca="true" t="shared" si="4" ref="F18:K18">F21</f>
        <v>0</v>
      </c>
      <c r="G18" s="159">
        <f t="shared" si="4"/>
        <v>0</v>
      </c>
      <c r="H18" s="159">
        <f t="shared" si="4"/>
        <v>0</v>
      </c>
      <c r="I18" s="159">
        <f t="shared" si="4"/>
        <v>0</v>
      </c>
      <c r="J18" s="159">
        <f t="shared" si="4"/>
        <v>0</v>
      </c>
      <c r="K18" s="159">
        <f t="shared" si="4"/>
        <v>0</v>
      </c>
      <c r="L18" s="482"/>
      <c r="M18" s="148"/>
    </row>
    <row r="19" spans="1:13" ht="9.75" customHeight="1">
      <c r="A19" s="39"/>
      <c r="B19" s="39"/>
      <c r="C19" s="39"/>
      <c r="D19" s="128" t="s">
        <v>444</v>
      </c>
      <c r="E19" s="39"/>
      <c r="F19" s="39"/>
      <c r="G19" s="39"/>
      <c r="H19" s="39"/>
      <c r="I19" s="39"/>
      <c r="J19" s="39"/>
      <c r="K19" s="39"/>
      <c r="L19" s="483"/>
      <c r="M19" s="148"/>
    </row>
    <row r="20" spans="1:13" ht="15.75" customHeight="1" hidden="1">
      <c r="A20" s="39"/>
      <c r="B20" s="39"/>
      <c r="C20" s="39"/>
      <c r="D20" s="16" t="s">
        <v>807</v>
      </c>
      <c r="E20" s="39">
        <v>0</v>
      </c>
      <c r="F20" s="39"/>
      <c r="G20" s="39"/>
      <c r="H20" s="39"/>
      <c r="I20" s="39"/>
      <c r="J20" s="39"/>
      <c r="K20" s="39"/>
      <c r="L20" s="483"/>
      <c r="M20" s="148"/>
    </row>
    <row r="21" spans="1:13" ht="15.75" customHeight="1">
      <c r="A21" s="39"/>
      <c r="B21" s="39"/>
      <c r="C21" s="39">
        <v>2310</v>
      </c>
      <c r="D21" s="16" t="s">
        <v>758</v>
      </c>
      <c r="E21" s="39">
        <v>0</v>
      </c>
      <c r="F21" s="39">
        <v>0</v>
      </c>
      <c r="G21" s="39">
        <f>F21</f>
        <v>0</v>
      </c>
      <c r="H21" s="39"/>
      <c r="I21" s="39"/>
      <c r="J21" s="39">
        <f>G21</f>
        <v>0</v>
      </c>
      <c r="K21" s="39"/>
      <c r="L21" s="483"/>
      <c r="M21" s="148"/>
    </row>
    <row r="22" spans="1:13" ht="15.75" customHeight="1">
      <c r="A22" s="158" t="s">
        <v>830</v>
      </c>
      <c r="B22" s="158" t="s">
        <v>563</v>
      </c>
      <c r="C22" s="159">
        <v>2310</v>
      </c>
      <c r="D22" s="145" t="s">
        <v>78</v>
      </c>
      <c r="E22" s="159">
        <f>E24</f>
        <v>0</v>
      </c>
      <c r="F22" s="159">
        <f aca="true" t="shared" si="5" ref="F22:K22">F24</f>
        <v>1700</v>
      </c>
      <c r="G22" s="159">
        <f t="shared" si="5"/>
        <v>1700</v>
      </c>
      <c r="H22" s="159">
        <f t="shared" si="5"/>
        <v>0</v>
      </c>
      <c r="I22" s="159">
        <f t="shared" si="5"/>
        <v>0</v>
      </c>
      <c r="J22" s="159">
        <f t="shared" si="5"/>
        <v>1700</v>
      </c>
      <c r="K22" s="159">
        <f t="shared" si="5"/>
        <v>0</v>
      </c>
      <c r="L22" s="482"/>
      <c r="M22" s="148"/>
    </row>
    <row r="23" spans="1:13" ht="12.75" customHeight="1">
      <c r="A23" s="39"/>
      <c r="B23" s="39"/>
      <c r="C23" s="39"/>
      <c r="D23" s="16" t="s">
        <v>444</v>
      </c>
      <c r="E23" s="39"/>
      <c r="F23" s="39"/>
      <c r="G23" s="39"/>
      <c r="H23" s="39"/>
      <c r="I23" s="39"/>
      <c r="J23" s="39"/>
      <c r="K23" s="39"/>
      <c r="L23" s="483"/>
      <c r="M23" s="148"/>
    </row>
    <row r="24" spans="1:13" ht="15.75" customHeight="1">
      <c r="A24" s="39"/>
      <c r="B24" s="39"/>
      <c r="C24" s="39">
        <v>2310</v>
      </c>
      <c r="D24" s="16" t="s">
        <v>757</v>
      </c>
      <c r="E24" s="39">
        <v>0</v>
      </c>
      <c r="F24" s="39">
        <v>1700</v>
      </c>
      <c r="G24" s="39">
        <f>F24</f>
        <v>1700</v>
      </c>
      <c r="H24" s="39"/>
      <c r="I24" s="39"/>
      <c r="J24" s="39">
        <f>G24</f>
        <v>1700</v>
      </c>
      <c r="K24" s="39"/>
      <c r="L24" s="483"/>
      <c r="M24" s="148"/>
    </row>
    <row r="25" spans="1:13" ht="26.25" customHeight="1">
      <c r="A25" s="159">
        <v>600</v>
      </c>
      <c r="B25" s="159">
        <v>60014</v>
      </c>
      <c r="C25" s="159">
        <v>6610</v>
      </c>
      <c r="D25" s="160" t="s">
        <v>804</v>
      </c>
      <c r="E25" s="159">
        <f>E28+E27</f>
        <v>195000</v>
      </c>
      <c r="F25" s="159">
        <f aca="true" t="shared" si="6" ref="F25:K25">F28</f>
        <v>0</v>
      </c>
      <c r="G25" s="159">
        <f t="shared" si="6"/>
        <v>0</v>
      </c>
      <c r="H25" s="159">
        <f t="shared" si="6"/>
        <v>0</v>
      </c>
      <c r="I25" s="159">
        <f t="shared" si="6"/>
        <v>0</v>
      </c>
      <c r="J25" s="159">
        <f t="shared" si="6"/>
        <v>0</v>
      </c>
      <c r="K25" s="159">
        <f t="shared" si="6"/>
        <v>0</v>
      </c>
      <c r="L25" s="482"/>
      <c r="M25" s="148"/>
    </row>
    <row r="26" spans="1:13" ht="12" customHeight="1">
      <c r="A26" s="39"/>
      <c r="B26" s="39"/>
      <c r="C26" s="39"/>
      <c r="D26" s="128" t="s">
        <v>444</v>
      </c>
      <c r="E26" s="39"/>
      <c r="F26" s="39"/>
      <c r="G26" s="39"/>
      <c r="H26" s="39"/>
      <c r="I26" s="39"/>
      <c r="J26" s="39"/>
      <c r="K26" s="39"/>
      <c r="L26" s="483"/>
      <c r="M26" s="148"/>
    </row>
    <row r="27" spans="1:13" s="69" customFormat="1" ht="12" customHeight="1">
      <c r="A27" s="39"/>
      <c r="B27" s="39"/>
      <c r="C27" s="39">
        <v>6610</v>
      </c>
      <c r="D27" s="16" t="s">
        <v>229</v>
      </c>
      <c r="E27" s="39">
        <v>110000</v>
      </c>
      <c r="F27" s="39"/>
      <c r="G27" s="39"/>
      <c r="H27" s="39"/>
      <c r="I27" s="39"/>
      <c r="J27" s="39"/>
      <c r="K27" s="39"/>
      <c r="L27" s="483"/>
      <c r="M27" s="487"/>
    </row>
    <row r="28" spans="1:13" ht="17.25" customHeight="1">
      <c r="A28" s="16"/>
      <c r="B28" s="16"/>
      <c r="C28" s="39">
        <v>6610</v>
      </c>
      <c r="D28" s="16" t="s">
        <v>758</v>
      </c>
      <c r="E28" s="39">
        <v>85000</v>
      </c>
      <c r="F28" s="39"/>
      <c r="G28" s="39"/>
      <c r="H28" s="39"/>
      <c r="I28" s="39">
        <f>H28</f>
        <v>0</v>
      </c>
      <c r="J28" s="39">
        <f>I28</f>
        <v>0</v>
      </c>
      <c r="K28" s="39"/>
      <c r="L28" s="483"/>
      <c r="M28" s="148"/>
    </row>
    <row r="29" spans="1:13" ht="15" customHeight="1" hidden="1">
      <c r="A29" s="36">
        <v>600</v>
      </c>
      <c r="B29" s="36">
        <v>60014</v>
      </c>
      <c r="C29" s="10">
        <v>663</v>
      </c>
      <c r="D29" s="10" t="s">
        <v>804</v>
      </c>
      <c r="E29" s="10">
        <f>E31</f>
        <v>0</v>
      </c>
      <c r="F29" s="10"/>
      <c r="G29" s="10"/>
      <c r="H29" s="10"/>
      <c r="I29" s="10"/>
      <c r="J29" s="10"/>
      <c r="K29" s="10"/>
      <c r="L29" s="482"/>
      <c r="M29" s="148"/>
    </row>
    <row r="30" spans="1:13" ht="12" customHeight="1" hidden="1">
      <c r="A30" s="16"/>
      <c r="B30" s="16"/>
      <c r="C30" s="39"/>
      <c r="D30" s="128" t="s">
        <v>444</v>
      </c>
      <c r="E30" s="39"/>
      <c r="F30" s="39"/>
      <c r="G30" s="39"/>
      <c r="H30" s="39"/>
      <c r="I30" s="39"/>
      <c r="J30" s="39"/>
      <c r="K30" s="39"/>
      <c r="L30" s="483"/>
      <c r="M30" s="148"/>
    </row>
    <row r="31" spans="1:13" ht="15" customHeight="1" hidden="1">
      <c r="A31" s="16"/>
      <c r="B31" s="16"/>
      <c r="C31" s="39"/>
      <c r="D31" s="16" t="s">
        <v>826</v>
      </c>
      <c r="E31" s="39">
        <v>0</v>
      </c>
      <c r="F31" s="39"/>
      <c r="G31" s="39"/>
      <c r="H31" s="39"/>
      <c r="I31" s="39"/>
      <c r="J31" s="39"/>
      <c r="K31" s="39"/>
      <c r="L31" s="483"/>
      <c r="M31" s="148"/>
    </row>
    <row r="32" spans="1:13" ht="15" customHeight="1" hidden="1">
      <c r="A32" s="36">
        <v>851</v>
      </c>
      <c r="B32" s="36">
        <v>85111</v>
      </c>
      <c r="C32" s="10">
        <v>231</v>
      </c>
      <c r="D32" s="36" t="s">
        <v>256</v>
      </c>
      <c r="E32" s="10">
        <f>E34+E35</f>
        <v>124000</v>
      </c>
      <c r="F32" s="10"/>
      <c r="G32" s="10"/>
      <c r="H32" s="10"/>
      <c r="I32" s="10"/>
      <c r="J32" s="10"/>
      <c r="K32" s="10"/>
      <c r="L32" s="482"/>
      <c r="M32" s="148"/>
    </row>
    <row r="33" spans="1:13" ht="9.75" customHeight="1" hidden="1">
      <c r="A33" s="16"/>
      <c r="B33" s="16"/>
      <c r="C33" s="39"/>
      <c r="D33" s="128" t="s">
        <v>444</v>
      </c>
      <c r="E33" s="39"/>
      <c r="F33" s="39"/>
      <c r="G33" s="39"/>
      <c r="H33" s="39"/>
      <c r="I33" s="39"/>
      <c r="J33" s="39"/>
      <c r="K33" s="39"/>
      <c r="L33" s="483"/>
      <c r="M33" s="148"/>
    </row>
    <row r="34" spans="1:13" ht="15" customHeight="1" hidden="1">
      <c r="A34" s="16"/>
      <c r="B34" s="16"/>
      <c r="C34" s="39"/>
      <c r="D34" s="16" t="s">
        <v>806</v>
      </c>
      <c r="E34" s="39">
        <v>100000</v>
      </c>
      <c r="F34" s="39"/>
      <c r="G34" s="39"/>
      <c r="H34" s="39"/>
      <c r="I34" s="39"/>
      <c r="J34" s="39"/>
      <c r="K34" s="39"/>
      <c r="L34" s="483"/>
      <c r="M34" s="148"/>
    </row>
    <row r="35" spans="1:13" ht="15" customHeight="1" hidden="1">
      <c r="A35" s="16"/>
      <c r="B35" s="16"/>
      <c r="C35" s="39"/>
      <c r="D35" s="16" t="s">
        <v>805</v>
      </c>
      <c r="E35" s="39">
        <v>24000</v>
      </c>
      <c r="F35" s="39"/>
      <c r="G35" s="39"/>
      <c r="H35" s="39"/>
      <c r="I35" s="39"/>
      <c r="J35" s="39"/>
      <c r="K35" s="39"/>
      <c r="L35" s="483"/>
      <c r="M35" s="148"/>
    </row>
    <row r="36" spans="1:13" ht="15" customHeight="1" hidden="1">
      <c r="A36" s="36">
        <v>600</v>
      </c>
      <c r="B36" s="36">
        <v>60014</v>
      </c>
      <c r="C36" s="10">
        <v>6610</v>
      </c>
      <c r="D36" s="10" t="s">
        <v>804</v>
      </c>
      <c r="E36" s="39">
        <f>E38</f>
        <v>0</v>
      </c>
      <c r="F36" s="39"/>
      <c r="G36" s="39"/>
      <c r="H36" s="39"/>
      <c r="I36" s="39"/>
      <c r="J36" s="39"/>
      <c r="K36" s="39"/>
      <c r="L36" s="482"/>
      <c r="M36" s="148"/>
    </row>
    <row r="37" spans="1:13" ht="11.25" customHeight="1" hidden="1">
      <c r="A37" s="16"/>
      <c r="B37" s="16"/>
      <c r="C37" s="39"/>
      <c r="D37" s="128" t="s">
        <v>444</v>
      </c>
      <c r="E37" s="39"/>
      <c r="F37" s="39"/>
      <c r="G37" s="39"/>
      <c r="H37" s="39"/>
      <c r="I37" s="39"/>
      <c r="J37" s="39"/>
      <c r="K37" s="39"/>
      <c r="L37" s="483"/>
      <c r="M37" s="148"/>
    </row>
    <row r="38" spans="1:13" ht="15" customHeight="1" hidden="1">
      <c r="A38" s="16"/>
      <c r="B38" s="16"/>
      <c r="C38" s="39"/>
      <c r="D38" s="16" t="s">
        <v>806</v>
      </c>
      <c r="E38" s="39">
        <v>0</v>
      </c>
      <c r="F38" s="39"/>
      <c r="G38" s="39"/>
      <c r="H38" s="39"/>
      <c r="I38" s="39"/>
      <c r="J38" s="39"/>
      <c r="K38" s="39"/>
      <c r="L38" s="483"/>
      <c r="M38" s="148"/>
    </row>
    <row r="39" spans="1:13" ht="15.75" customHeight="1" hidden="1">
      <c r="A39" s="10">
        <v>630</v>
      </c>
      <c r="B39" s="10">
        <v>63001</v>
      </c>
      <c r="C39" s="10">
        <v>6620</v>
      </c>
      <c r="D39" s="10" t="s">
        <v>798</v>
      </c>
      <c r="E39" s="10">
        <f>E41</f>
        <v>0</v>
      </c>
      <c r="F39" s="10"/>
      <c r="G39" s="10"/>
      <c r="H39" s="10"/>
      <c r="I39" s="10"/>
      <c r="J39" s="10"/>
      <c r="K39" s="10"/>
      <c r="L39" s="482"/>
      <c r="M39" s="148"/>
    </row>
    <row r="40" spans="1:13" ht="12" customHeight="1" hidden="1">
      <c r="A40" s="39"/>
      <c r="B40" s="39"/>
      <c r="C40" s="39"/>
      <c r="D40" s="128" t="s">
        <v>444</v>
      </c>
      <c r="E40" s="39"/>
      <c r="F40" s="39"/>
      <c r="G40" s="39"/>
      <c r="H40" s="39"/>
      <c r="I40" s="39"/>
      <c r="J40" s="39"/>
      <c r="K40" s="39"/>
      <c r="L40" s="483"/>
      <c r="M40" s="148"/>
    </row>
    <row r="41" spans="1:13" ht="26.25" customHeight="1" hidden="1">
      <c r="A41" s="39"/>
      <c r="B41" s="39"/>
      <c r="C41" s="39"/>
      <c r="D41" s="75" t="s">
        <v>799</v>
      </c>
      <c r="E41" s="39">
        <v>0</v>
      </c>
      <c r="F41" s="39"/>
      <c r="G41" s="39"/>
      <c r="H41" s="39"/>
      <c r="I41" s="39"/>
      <c r="J41" s="39"/>
      <c r="K41" s="39"/>
      <c r="L41" s="483"/>
      <c r="M41" s="148"/>
    </row>
    <row r="42" spans="1:13" ht="17.25" customHeight="1" hidden="1">
      <c r="A42" s="10">
        <v>630</v>
      </c>
      <c r="B42" s="10">
        <v>63001</v>
      </c>
      <c r="C42" s="10">
        <v>6610</v>
      </c>
      <c r="D42" s="10" t="s">
        <v>798</v>
      </c>
      <c r="E42" s="39">
        <v>0</v>
      </c>
      <c r="F42" s="39"/>
      <c r="G42" s="39"/>
      <c r="H42" s="39"/>
      <c r="I42" s="39"/>
      <c r="J42" s="39"/>
      <c r="K42" s="39"/>
      <c r="L42" s="482"/>
      <c r="M42" s="148"/>
    </row>
    <row r="43" spans="1:13" ht="10.5" customHeight="1" hidden="1">
      <c r="A43" s="39"/>
      <c r="B43" s="39"/>
      <c r="C43" s="39"/>
      <c r="D43" s="128" t="s">
        <v>444</v>
      </c>
      <c r="E43" s="39">
        <v>0</v>
      </c>
      <c r="F43" s="39"/>
      <c r="G43" s="39"/>
      <c r="H43" s="39"/>
      <c r="I43" s="39"/>
      <c r="J43" s="39"/>
      <c r="K43" s="39"/>
      <c r="L43" s="483"/>
      <c r="M43" s="148"/>
    </row>
    <row r="44" spans="1:13" ht="15.75" customHeight="1" hidden="1">
      <c r="A44" s="39"/>
      <c r="B44" s="39"/>
      <c r="C44" s="39"/>
      <c r="D44" s="75" t="s">
        <v>806</v>
      </c>
      <c r="E44" s="39">
        <v>0</v>
      </c>
      <c r="F44" s="39"/>
      <c r="G44" s="39"/>
      <c r="H44" s="39"/>
      <c r="I44" s="39"/>
      <c r="J44" s="39"/>
      <c r="K44" s="39"/>
      <c r="L44" s="483"/>
      <c r="M44" s="148"/>
    </row>
    <row r="45" spans="1:13" ht="15.75" customHeight="1" hidden="1">
      <c r="A45" s="19" t="s">
        <v>830</v>
      </c>
      <c r="B45" s="19" t="s">
        <v>563</v>
      </c>
      <c r="C45" s="10">
        <v>2310</v>
      </c>
      <c r="D45" s="38" t="s">
        <v>78</v>
      </c>
      <c r="E45" s="10">
        <v>0</v>
      </c>
      <c r="F45" s="10"/>
      <c r="G45" s="10"/>
      <c r="H45" s="10"/>
      <c r="I45" s="10"/>
      <c r="J45" s="10"/>
      <c r="K45" s="10"/>
      <c r="L45" s="482"/>
      <c r="M45" s="148"/>
    </row>
    <row r="46" spans="1:13" ht="11.25" customHeight="1" hidden="1">
      <c r="A46" s="26"/>
      <c r="B46" s="26"/>
      <c r="C46" s="39"/>
      <c r="D46" s="127" t="s">
        <v>444</v>
      </c>
      <c r="E46" s="39">
        <v>0</v>
      </c>
      <c r="F46" s="39"/>
      <c r="G46" s="39"/>
      <c r="H46" s="39"/>
      <c r="I46" s="39"/>
      <c r="J46" s="39"/>
      <c r="K46" s="39"/>
      <c r="L46" s="483"/>
      <c r="M46" s="148"/>
    </row>
    <row r="47" spans="1:13" ht="15.75" customHeight="1" hidden="1">
      <c r="A47" s="26"/>
      <c r="B47" s="26"/>
      <c r="C47" s="39"/>
      <c r="D47" s="75" t="s">
        <v>780</v>
      </c>
      <c r="E47" s="39">
        <v>0</v>
      </c>
      <c r="F47" s="39"/>
      <c r="G47" s="39"/>
      <c r="H47" s="39"/>
      <c r="I47" s="39"/>
      <c r="J47" s="39"/>
      <c r="K47" s="39"/>
      <c r="L47" s="483"/>
      <c r="M47" s="148"/>
    </row>
    <row r="48" spans="1:13" ht="27" customHeight="1">
      <c r="A48" s="144">
        <v>801</v>
      </c>
      <c r="B48" s="144">
        <v>80146</v>
      </c>
      <c r="C48" s="159">
        <v>2320</v>
      </c>
      <c r="D48" s="163" t="s">
        <v>84</v>
      </c>
      <c r="E48" s="159">
        <f>E50</f>
        <v>0</v>
      </c>
      <c r="F48" s="159">
        <f aca="true" t="shared" si="7" ref="F48:K48">F50</f>
        <v>12000</v>
      </c>
      <c r="G48" s="159">
        <f t="shared" si="7"/>
        <v>12000</v>
      </c>
      <c r="H48" s="159">
        <f t="shared" si="7"/>
        <v>0</v>
      </c>
      <c r="I48" s="159">
        <f t="shared" si="7"/>
        <v>0</v>
      </c>
      <c r="J48" s="159">
        <f t="shared" si="7"/>
        <v>12000</v>
      </c>
      <c r="K48" s="159">
        <f t="shared" si="7"/>
        <v>0</v>
      </c>
      <c r="L48" s="482"/>
      <c r="M48" s="148"/>
    </row>
    <row r="49" spans="1:13" ht="10.5" customHeight="1">
      <c r="A49" s="3"/>
      <c r="B49" s="3"/>
      <c r="C49" s="3"/>
      <c r="D49" s="128" t="s">
        <v>444</v>
      </c>
      <c r="E49" s="3"/>
      <c r="F49" s="3"/>
      <c r="G49" s="3"/>
      <c r="H49" s="3"/>
      <c r="I49" s="3"/>
      <c r="J49" s="3"/>
      <c r="K49" s="3"/>
      <c r="L49" s="485"/>
      <c r="M49" s="148"/>
    </row>
    <row r="50" spans="1:13" ht="15" customHeight="1">
      <c r="A50" s="3"/>
      <c r="B50" s="3"/>
      <c r="C50" s="3">
        <v>2320</v>
      </c>
      <c r="D50" s="12" t="s">
        <v>759</v>
      </c>
      <c r="E50" s="3">
        <v>0</v>
      </c>
      <c r="F50" s="3">
        <v>12000</v>
      </c>
      <c r="G50" s="3">
        <f>F50</f>
        <v>12000</v>
      </c>
      <c r="H50" s="3"/>
      <c r="I50" s="3"/>
      <c r="J50" s="3">
        <f>G50</f>
        <v>12000</v>
      </c>
      <c r="K50" s="3"/>
      <c r="L50" s="485"/>
      <c r="M50" s="148"/>
    </row>
    <row r="51" spans="1:13" ht="24" customHeight="1">
      <c r="A51" s="159">
        <v>852</v>
      </c>
      <c r="B51" s="144">
        <v>85201</v>
      </c>
      <c r="C51" s="159">
        <v>2320</v>
      </c>
      <c r="D51" s="165" t="s">
        <v>85</v>
      </c>
      <c r="E51" s="159">
        <f>E53+E54+E55+E60+E61</f>
        <v>113403</v>
      </c>
      <c r="F51" s="159">
        <f aca="true" t="shared" si="8" ref="F51:K51">F53+F54+F55+F60+F61</f>
        <v>181627</v>
      </c>
      <c r="G51" s="159">
        <f t="shared" si="8"/>
        <v>181627</v>
      </c>
      <c r="H51" s="159">
        <f t="shared" si="8"/>
        <v>0</v>
      </c>
      <c r="I51" s="159">
        <f t="shared" si="8"/>
        <v>0</v>
      </c>
      <c r="J51" s="159">
        <f t="shared" si="8"/>
        <v>181627</v>
      </c>
      <c r="K51" s="159">
        <f t="shared" si="8"/>
        <v>0</v>
      </c>
      <c r="L51" s="482"/>
      <c r="M51" s="148"/>
    </row>
    <row r="52" spans="1:13" ht="10.5" customHeight="1">
      <c r="A52" s="3"/>
      <c r="B52" s="3"/>
      <c r="C52" s="3"/>
      <c r="D52" s="129" t="s">
        <v>444</v>
      </c>
      <c r="E52" s="3"/>
      <c r="F52" s="3"/>
      <c r="G52" s="3"/>
      <c r="H52" s="3"/>
      <c r="I52" s="3"/>
      <c r="J52" s="3"/>
      <c r="K52" s="3"/>
      <c r="L52" s="485"/>
      <c r="M52" s="148"/>
    </row>
    <row r="53" spans="1:13" ht="15" customHeight="1">
      <c r="A53" s="3"/>
      <c r="B53" s="3"/>
      <c r="C53" s="3">
        <v>2320</v>
      </c>
      <c r="D53" s="23" t="s">
        <v>657</v>
      </c>
      <c r="E53" s="3">
        <v>0</v>
      </c>
      <c r="F53" s="3">
        <v>71952</v>
      </c>
      <c r="G53" s="3">
        <f>F53</f>
        <v>71952</v>
      </c>
      <c r="H53" s="3"/>
      <c r="I53" s="3"/>
      <c r="J53" s="3">
        <f>G53</f>
        <v>71952</v>
      </c>
      <c r="K53" s="3"/>
      <c r="L53" s="485"/>
      <c r="M53" s="148"/>
    </row>
    <row r="54" spans="1:13" ht="18" customHeight="1">
      <c r="A54" s="3"/>
      <c r="B54" s="3"/>
      <c r="C54" s="3">
        <v>2320</v>
      </c>
      <c r="D54" s="23" t="s">
        <v>658</v>
      </c>
      <c r="E54" s="3">
        <v>0</v>
      </c>
      <c r="F54" s="3">
        <v>31944</v>
      </c>
      <c r="G54" s="3">
        <f aca="true" t="shared" si="9" ref="G54:G61">F54</f>
        <v>31944</v>
      </c>
      <c r="H54" s="3"/>
      <c r="I54" s="3"/>
      <c r="J54" s="3">
        <f aca="true" t="shared" si="10" ref="J54:J61">G54</f>
        <v>31944</v>
      </c>
      <c r="K54" s="3"/>
      <c r="L54" s="485"/>
      <c r="M54" s="148"/>
    </row>
    <row r="55" spans="1:13" ht="15" customHeight="1">
      <c r="A55" s="3"/>
      <c r="B55" s="3"/>
      <c r="C55" s="3">
        <v>2320</v>
      </c>
      <c r="D55" s="12" t="s">
        <v>659</v>
      </c>
      <c r="E55" s="3">
        <v>56701</v>
      </c>
      <c r="F55" s="3">
        <v>77731</v>
      </c>
      <c r="G55" s="3">
        <f t="shared" si="9"/>
        <v>77731</v>
      </c>
      <c r="H55" s="3"/>
      <c r="I55" s="3"/>
      <c r="J55" s="3">
        <f t="shared" si="10"/>
        <v>77731</v>
      </c>
      <c r="K55" s="3"/>
      <c r="L55" s="485"/>
      <c r="M55" s="148"/>
    </row>
    <row r="56" spans="1:13" ht="25.5" customHeight="1" hidden="1">
      <c r="A56" s="5">
        <v>854</v>
      </c>
      <c r="B56" s="5">
        <v>85417</v>
      </c>
      <c r="C56" s="10">
        <v>2310</v>
      </c>
      <c r="D56" s="4" t="s">
        <v>445</v>
      </c>
      <c r="E56" s="10">
        <v>0</v>
      </c>
      <c r="F56" s="10"/>
      <c r="G56" s="3">
        <f t="shared" si="9"/>
        <v>0</v>
      </c>
      <c r="H56" s="10"/>
      <c r="I56" s="10"/>
      <c r="J56" s="3">
        <f t="shared" si="10"/>
        <v>0</v>
      </c>
      <c r="K56" s="10"/>
      <c r="L56" s="482"/>
      <c r="M56" s="148"/>
    </row>
    <row r="57" spans="1:13" ht="7.5" customHeight="1" hidden="1">
      <c r="A57" s="6"/>
      <c r="B57" s="6"/>
      <c r="C57" s="3"/>
      <c r="D57" s="114" t="s">
        <v>444</v>
      </c>
      <c r="E57" s="3"/>
      <c r="F57" s="3"/>
      <c r="G57" s="3">
        <f t="shared" si="9"/>
        <v>0</v>
      </c>
      <c r="H57" s="3"/>
      <c r="I57" s="3"/>
      <c r="J57" s="3">
        <f t="shared" si="10"/>
        <v>0</v>
      </c>
      <c r="K57" s="3"/>
      <c r="L57" s="485"/>
      <c r="M57" s="148"/>
    </row>
    <row r="58" spans="1:13" ht="18" customHeight="1" hidden="1">
      <c r="A58" s="6"/>
      <c r="B58" s="6"/>
      <c r="C58" s="3"/>
      <c r="D58" s="40" t="s">
        <v>446</v>
      </c>
      <c r="E58" s="3">
        <v>0</v>
      </c>
      <c r="F58" s="3"/>
      <c r="G58" s="3">
        <f t="shared" si="9"/>
        <v>0</v>
      </c>
      <c r="H58" s="3"/>
      <c r="I58" s="3"/>
      <c r="J58" s="3">
        <f t="shared" si="10"/>
        <v>0</v>
      </c>
      <c r="K58" s="3"/>
      <c r="L58" s="485"/>
      <c r="M58" s="148"/>
    </row>
    <row r="59" spans="1:13" ht="15" customHeight="1" hidden="1">
      <c r="A59" s="6"/>
      <c r="B59" s="6"/>
      <c r="C59" s="3"/>
      <c r="D59" s="40" t="s">
        <v>447</v>
      </c>
      <c r="E59" s="3">
        <v>0</v>
      </c>
      <c r="F59" s="3"/>
      <c r="G59" s="3">
        <f t="shared" si="9"/>
        <v>0</v>
      </c>
      <c r="H59" s="3"/>
      <c r="I59" s="3"/>
      <c r="J59" s="3">
        <f t="shared" si="10"/>
        <v>0</v>
      </c>
      <c r="K59" s="3"/>
      <c r="L59" s="485"/>
      <c r="M59" s="148"/>
    </row>
    <row r="60" spans="1:13" ht="15" customHeight="1">
      <c r="A60" s="6"/>
      <c r="B60" s="6"/>
      <c r="C60" s="3">
        <v>2320</v>
      </c>
      <c r="D60" s="40" t="s">
        <v>661</v>
      </c>
      <c r="E60" s="3">
        <v>28351</v>
      </c>
      <c r="F60" s="3"/>
      <c r="G60" s="3">
        <f t="shared" si="9"/>
        <v>0</v>
      </c>
      <c r="H60" s="3"/>
      <c r="I60" s="3"/>
      <c r="J60" s="3">
        <f t="shared" si="10"/>
        <v>0</v>
      </c>
      <c r="K60" s="3"/>
      <c r="L60" s="485"/>
      <c r="M60" s="148"/>
    </row>
    <row r="61" spans="1:13" ht="15" customHeight="1">
      <c r="A61" s="6"/>
      <c r="B61" s="6"/>
      <c r="C61" s="3">
        <v>2320</v>
      </c>
      <c r="D61" s="40" t="s">
        <v>660</v>
      </c>
      <c r="E61" s="3">
        <v>28351</v>
      </c>
      <c r="F61" s="3"/>
      <c r="G61" s="3">
        <f t="shared" si="9"/>
        <v>0</v>
      </c>
      <c r="H61" s="3"/>
      <c r="I61" s="3"/>
      <c r="J61" s="3">
        <f t="shared" si="10"/>
        <v>0</v>
      </c>
      <c r="K61" s="3"/>
      <c r="L61" s="485"/>
      <c r="M61" s="148"/>
    </row>
    <row r="62" spans="1:13" ht="15" customHeight="1">
      <c r="A62" s="146">
        <v>852</v>
      </c>
      <c r="B62" s="146">
        <v>85204</v>
      </c>
      <c r="C62" s="159"/>
      <c r="D62" s="166" t="s">
        <v>434</v>
      </c>
      <c r="E62" s="159">
        <f>E64+E65+E66+E67</f>
        <v>60719</v>
      </c>
      <c r="F62" s="159">
        <f aca="true" t="shared" si="11" ref="F62:K62">F64+F65+F66+F67</f>
        <v>21082</v>
      </c>
      <c r="G62" s="159">
        <f t="shared" si="11"/>
        <v>21082</v>
      </c>
      <c r="H62" s="159">
        <f t="shared" si="11"/>
        <v>0</v>
      </c>
      <c r="I62" s="159">
        <f t="shared" si="11"/>
        <v>0</v>
      </c>
      <c r="J62" s="159">
        <f t="shared" si="11"/>
        <v>21082</v>
      </c>
      <c r="K62" s="159">
        <f t="shared" si="11"/>
        <v>0</v>
      </c>
      <c r="L62" s="482"/>
      <c r="M62" s="147"/>
    </row>
    <row r="63" spans="1:13" ht="11.25" customHeight="1">
      <c r="A63" s="6"/>
      <c r="B63" s="6"/>
      <c r="C63" s="3"/>
      <c r="D63" s="40" t="s">
        <v>444</v>
      </c>
      <c r="E63" s="3"/>
      <c r="F63" s="3"/>
      <c r="G63" s="3"/>
      <c r="H63" s="3"/>
      <c r="I63" s="3"/>
      <c r="J63" s="3"/>
      <c r="K63" s="3"/>
      <c r="L63" s="485"/>
      <c r="M63" s="148"/>
    </row>
    <row r="64" spans="1:13" ht="15" customHeight="1">
      <c r="A64" s="6"/>
      <c r="B64" s="6"/>
      <c r="C64" s="3">
        <v>2310</v>
      </c>
      <c r="D64" s="40" t="s">
        <v>763</v>
      </c>
      <c r="E64" s="3">
        <v>0</v>
      </c>
      <c r="F64" s="3">
        <v>5270</v>
      </c>
      <c r="G64" s="3">
        <f>F64</f>
        <v>5270</v>
      </c>
      <c r="H64" s="3"/>
      <c r="I64" s="3"/>
      <c r="J64" s="3">
        <f>G64</f>
        <v>5270</v>
      </c>
      <c r="K64" s="3"/>
      <c r="L64" s="485"/>
      <c r="M64" s="148"/>
    </row>
    <row r="65" spans="1:13" ht="14.25" customHeight="1">
      <c r="A65" s="6"/>
      <c r="B65" s="6"/>
      <c r="C65" s="3">
        <v>2320</v>
      </c>
      <c r="D65" s="40" t="s">
        <v>764</v>
      </c>
      <c r="E65" s="3">
        <v>23717</v>
      </c>
      <c r="F65" s="3">
        <v>7906</v>
      </c>
      <c r="G65" s="3">
        <f aca="true" t="shared" si="12" ref="G65:G71">F65</f>
        <v>7906</v>
      </c>
      <c r="H65" s="3"/>
      <c r="I65" s="3"/>
      <c r="J65" s="3">
        <f>G65</f>
        <v>7906</v>
      </c>
      <c r="K65" s="3"/>
      <c r="L65" s="485"/>
      <c r="M65" s="148"/>
    </row>
    <row r="66" spans="1:13" ht="14.25" customHeight="1">
      <c r="A66" s="6"/>
      <c r="B66" s="6"/>
      <c r="C66" s="3">
        <v>2320</v>
      </c>
      <c r="D66" s="40" t="s">
        <v>654</v>
      </c>
      <c r="E66" s="3">
        <v>7356</v>
      </c>
      <c r="F66" s="3"/>
      <c r="G66" s="3">
        <f t="shared" si="12"/>
        <v>0</v>
      </c>
      <c r="H66" s="3"/>
      <c r="I66" s="3"/>
      <c r="J66" s="3">
        <f>G66</f>
        <v>0</v>
      </c>
      <c r="K66" s="3"/>
      <c r="L66" s="485"/>
      <c r="M66" s="148"/>
    </row>
    <row r="67" spans="1:13" ht="15" customHeight="1">
      <c r="A67" s="6"/>
      <c r="B67" s="6"/>
      <c r="C67" s="3">
        <v>2320</v>
      </c>
      <c r="D67" s="40" t="s">
        <v>765</v>
      </c>
      <c r="E67" s="3">
        <v>29646</v>
      </c>
      <c r="F67" s="3">
        <v>7906</v>
      </c>
      <c r="G67" s="3">
        <f t="shared" si="12"/>
        <v>7906</v>
      </c>
      <c r="H67" s="3"/>
      <c r="I67" s="3"/>
      <c r="J67" s="3">
        <f>G67</f>
        <v>7906</v>
      </c>
      <c r="K67" s="3"/>
      <c r="L67" s="485"/>
      <c r="M67" s="148"/>
    </row>
    <row r="68" spans="1:13" ht="12" customHeight="1" hidden="1">
      <c r="A68" s="6"/>
      <c r="B68" s="6"/>
      <c r="C68" s="3"/>
      <c r="D68" s="40" t="s">
        <v>448</v>
      </c>
      <c r="E68" s="3">
        <v>0</v>
      </c>
      <c r="F68" s="3"/>
      <c r="G68" s="3">
        <f t="shared" si="12"/>
        <v>0</v>
      </c>
      <c r="H68" s="3"/>
      <c r="I68" s="3"/>
      <c r="J68" s="3"/>
      <c r="K68" s="3"/>
      <c r="L68" s="485"/>
      <c r="M68" s="148"/>
    </row>
    <row r="69" spans="1:13" ht="15" customHeight="1" hidden="1">
      <c r="A69" s="5">
        <v>750</v>
      </c>
      <c r="B69" s="5">
        <v>75018</v>
      </c>
      <c r="C69" s="10">
        <v>2330</v>
      </c>
      <c r="D69" s="41" t="s">
        <v>781</v>
      </c>
      <c r="E69" s="10">
        <v>0</v>
      </c>
      <c r="F69" s="10"/>
      <c r="G69" s="3">
        <f t="shared" si="12"/>
        <v>0</v>
      </c>
      <c r="H69" s="10"/>
      <c r="I69" s="10"/>
      <c r="J69" s="10"/>
      <c r="K69" s="10"/>
      <c r="L69" s="482"/>
      <c r="M69" s="148"/>
    </row>
    <row r="70" spans="1:13" ht="10.5" customHeight="1" hidden="1">
      <c r="A70" s="14"/>
      <c r="B70" s="14"/>
      <c r="C70" s="39"/>
      <c r="D70" s="130" t="s">
        <v>444</v>
      </c>
      <c r="E70" s="39"/>
      <c r="F70" s="39"/>
      <c r="G70" s="3">
        <f t="shared" si="12"/>
        <v>0</v>
      </c>
      <c r="H70" s="39"/>
      <c r="I70" s="39"/>
      <c r="J70" s="39"/>
      <c r="K70" s="39"/>
      <c r="L70" s="483"/>
      <c r="M70" s="148"/>
    </row>
    <row r="71" spans="1:13" ht="24.75" customHeight="1" hidden="1">
      <c r="A71" s="14"/>
      <c r="B71" s="14"/>
      <c r="C71" s="39"/>
      <c r="D71" s="109" t="s">
        <v>785</v>
      </c>
      <c r="E71" s="39">
        <v>0</v>
      </c>
      <c r="F71" s="39"/>
      <c r="G71" s="3">
        <f t="shared" si="12"/>
        <v>0</v>
      </c>
      <c r="H71" s="39"/>
      <c r="I71" s="39"/>
      <c r="J71" s="39"/>
      <c r="K71" s="39"/>
      <c r="L71" s="483"/>
      <c r="M71" s="148"/>
    </row>
    <row r="72" spans="1:13" ht="24.75" customHeight="1">
      <c r="A72" s="146">
        <v>750</v>
      </c>
      <c r="B72" s="146">
        <v>75018</v>
      </c>
      <c r="C72" s="159">
        <v>2330</v>
      </c>
      <c r="D72" s="166" t="s">
        <v>781</v>
      </c>
      <c r="E72" s="159">
        <f>E74</f>
        <v>0</v>
      </c>
      <c r="F72" s="159">
        <f aca="true" t="shared" si="13" ref="F72:K72">F74</f>
        <v>3380</v>
      </c>
      <c r="G72" s="159">
        <f t="shared" si="13"/>
        <v>3380</v>
      </c>
      <c r="H72" s="159">
        <f t="shared" si="13"/>
        <v>0</v>
      </c>
      <c r="I72" s="159">
        <f t="shared" si="13"/>
        <v>0</v>
      </c>
      <c r="J72" s="159">
        <f t="shared" si="13"/>
        <v>3380</v>
      </c>
      <c r="K72" s="159">
        <f t="shared" si="13"/>
        <v>0</v>
      </c>
      <c r="L72" s="482"/>
      <c r="M72" s="148"/>
    </row>
    <row r="73" spans="1:13" ht="13.5" customHeight="1">
      <c r="A73" s="14"/>
      <c r="B73" s="14"/>
      <c r="C73" s="39"/>
      <c r="D73" s="109" t="s">
        <v>444</v>
      </c>
      <c r="E73" s="39"/>
      <c r="F73" s="39"/>
      <c r="G73" s="39"/>
      <c r="H73" s="39"/>
      <c r="I73" s="39"/>
      <c r="J73" s="39"/>
      <c r="K73" s="39"/>
      <c r="L73" s="483"/>
      <c r="M73" s="148"/>
    </row>
    <row r="74" spans="1:13" ht="22.5" customHeight="1">
      <c r="A74" s="14"/>
      <c r="B74" s="14"/>
      <c r="C74" s="39">
        <v>2330</v>
      </c>
      <c r="D74" s="109" t="s">
        <v>767</v>
      </c>
      <c r="E74" s="39">
        <v>0</v>
      </c>
      <c r="F74" s="39">
        <v>3380</v>
      </c>
      <c r="G74" s="39">
        <f>F74</f>
        <v>3380</v>
      </c>
      <c r="H74" s="39"/>
      <c r="I74" s="39"/>
      <c r="J74" s="39">
        <f>G74</f>
        <v>3380</v>
      </c>
      <c r="K74" s="39"/>
      <c r="L74" s="483"/>
      <c r="M74" s="148"/>
    </row>
    <row r="75" spans="1:13" ht="21.75" customHeight="1">
      <c r="A75" s="146">
        <v>750</v>
      </c>
      <c r="B75" s="146">
        <v>75020</v>
      </c>
      <c r="C75" s="159">
        <v>30</v>
      </c>
      <c r="D75" s="166" t="s">
        <v>73</v>
      </c>
      <c r="E75" s="159">
        <f>E77+E78</f>
        <v>0</v>
      </c>
      <c r="F75" s="159">
        <f aca="true" t="shared" si="14" ref="F75:K75">F77+F78</f>
        <v>10000</v>
      </c>
      <c r="G75" s="159">
        <f t="shared" si="14"/>
        <v>10000</v>
      </c>
      <c r="H75" s="159">
        <f t="shared" si="14"/>
        <v>0</v>
      </c>
      <c r="I75" s="159">
        <f t="shared" si="14"/>
        <v>0</v>
      </c>
      <c r="J75" s="159">
        <f t="shared" si="14"/>
        <v>10000</v>
      </c>
      <c r="K75" s="159">
        <f t="shared" si="14"/>
        <v>0</v>
      </c>
      <c r="L75" s="482"/>
      <c r="M75" s="148"/>
    </row>
    <row r="76" spans="1:13" ht="12" customHeight="1">
      <c r="A76" s="14"/>
      <c r="B76" s="14"/>
      <c r="C76" s="39"/>
      <c r="D76" s="109" t="s">
        <v>444</v>
      </c>
      <c r="E76" s="39"/>
      <c r="F76" s="39"/>
      <c r="G76" s="39"/>
      <c r="H76" s="39"/>
      <c r="I76" s="39"/>
      <c r="J76" s="39"/>
      <c r="K76" s="39"/>
      <c r="L76" s="483"/>
      <c r="M76" s="148"/>
    </row>
    <row r="77" spans="1:13" ht="15.75" customHeight="1">
      <c r="A77" s="14"/>
      <c r="B77" s="14"/>
      <c r="C77" s="39">
        <v>2310</v>
      </c>
      <c r="D77" s="109" t="s">
        <v>760</v>
      </c>
      <c r="E77" s="39">
        <v>0</v>
      </c>
      <c r="F77" s="39">
        <v>5000</v>
      </c>
      <c r="G77" s="39">
        <f>F77</f>
        <v>5000</v>
      </c>
      <c r="H77" s="39"/>
      <c r="I77" s="39"/>
      <c r="J77" s="39">
        <f>G77</f>
        <v>5000</v>
      </c>
      <c r="K77" s="39"/>
      <c r="L77" s="483"/>
      <c r="M77" s="148"/>
    </row>
    <row r="78" spans="1:13" ht="15.75" customHeight="1">
      <c r="A78" s="14"/>
      <c r="B78" s="14"/>
      <c r="C78" s="39">
        <v>2310</v>
      </c>
      <c r="D78" s="109" t="s">
        <v>655</v>
      </c>
      <c r="E78" s="39">
        <v>0</v>
      </c>
      <c r="F78" s="39">
        <v>5000</v>
      </c>
      <c r="G78" s="39">
        <f>F78</f>
        <v>5000</v>
      </c>
      <c r="H78" s="39"/>
      <c r="I78" s="39"/>
      <c r="J78" s="39">
        <f>G78</f>
        <v>5000</v>
      </c>
      <c r="K78" s="39"/>
      <c r="L78" s="483"/>
      <c r="M78" s="148"/>
    </row>
    <row r="79" spans="1:13" ht="15.75" customHeight="1">
      <c r="A79" s="146">
        <v>851</v>
      </c>
      <c r="B79" s="146">
        <v>85111</v>
      </c>
      <c r="C79" s="159">
        <v>6619</v>
      </c>
      <c r="D79" s="166" t="s">
        <v>256</v>
      </c>
      <c r="E79" s="159">
        <f>E81+E82+E83+E84</f>
        <v>745421</v>
      </c>
      <c r="F79" s="159">
        <f aca="true" t="shared" si="15" ref="F79:K79">F81+F82+F83+F84</f>
        <v>0</v>
      </c>
      <c r="G79" s="159">
        <f t="shared" si="15"/>
        <v>0</v>
      </c>
      <c r="H79" s="159">
        <f t="shared" si="15"/>
        <v>0</v>
      </c>
      <c r="I79" s="159">
        <f t="shared" si="15"/>
        <v>0</v>
      </c>
      <c r="J79" s="159">
        <f t="shared" si="15"/>
        <v>0</v>
      </c>
      <c r="K79" s="159">
        <f t="shared" si="15"/>
        <v>0</v>
      </c>
      <c r="L79" s="482"/>
      <c r="M79" s="148"/>
    </row>
    <row r="80" spans="1:13" ht="12" customHeight="1">
      <c r="A80" s="14"/>
      <c r="B80" s="14"/>
      <c r="C80" s="39"/>
      <c r="D80" s="109" t="s">
        <v>444</v>
      </c>
      <c r="E80" s="39"/>
      <c r="F80" s="39"/>
      <c r="G80" s="39"/>
      <c r="H80" s="39"/>
      <c r="I80" s="39"/>
      <c r="J80" s="39"/>
      <c r="K80" s="39"/>
      <c r="L80" s="483"/>
      <c r="M80" s="148"/>
    </row>
    <row r="81" spans="1:13" ht="15.75" customHeight="1">
      <c r="A81" s="14"/>
      <c r="B81" s="14"/>
      <c r="C81" s="39">
        <v>6619</v>
      </c>
      <c r="D81" s="109" t="s">
        <v>766</v>
      </c>
      <c r="E81" s="39">
        <v>446308</v>
      </c>
      <c r="F81" s="39"/>
      <c r="G81" s="39"/>
      <c r="H81" s="39"/>
      <c r="I81" s="39"/>
      <c r="J81" s="39"/>
      <c r="K81" s="39"/>
      <c r="L81" s="483"/>
      <c r="M81" s="148"/>
    </row>
    <row r="82" spans="1:13" ht="15.75" customHeight="1">
      <c r="A82" s="14"/>
      <c r="B82" s="14"/>
      <c r="C82" s="39">
        <v>6619</v>
      </c>
      <c r="D82" s="109" t="s">
        <v>760</v>
      </c>
      <c r="E82" s="39">
        <v>70217</v>
      </c>
      <c r="F82" s="39"/>
      <c r="G82" s="39"/>
      <c r="H82" s="39"/>
      <c r="I82" s="39"/>
      <c r="J82" s="39"/>
      <c r="K82" s="39"/>
      <c r="L82" s="483"/>
      <c r="M82" s="148"/>
    </row>
    <row r="83" spans="1:13" ht="15.75" customHeight="1">
      <c r="A83" s="14"/>
      <c r="B83" s="14"/>
      <c r="C83" s="39">
        <v>6619</v>
      </c>
      <c r="D83" s="109" t="s">
        <v>656</v>
      </c>
      <c r="E83" s="39">
        <v>141398</v>
      </c>
      <c r="F83" s="39"/>
      <c r="G83" s="39"/>
      <c r="H83" s="39"/>
      <c r="I83" s="39"/>
      <c r="J83" s="39"/>
      <c r="K83" s="39"/>
      <c r="L83" s="483"/>
      <c r="M83" s="148"/>
    </row>
    <row r="84" spans="1:13" ht="15.75" customHeight="1">
      <c r="A84" s="14"/>
      <c r="B84" s="14"/>
      <c r="C84" s="39">
        <v>6619</v>
      </c>
      <c r="D84" s="109" t="s">
        <v>761</v>
      </c>
      <c r="E84" s="39">
        <v>87498</v>
      </c>
      <c r="F84" s="39"/>
      <c r="G84" s="39"/>
      <c r="H84" s="39"/>
      <c r="I84" s="39"/>
      <c r="J84" s="39"/>
      <c r="K84" s="39"/>
      <c r="L84" s="483"/>
      <c r="M84" s="148"/>
    </row>
    <row r="85" spans="1:13" ht="25.5" customHeight="1">
      <c r="A85" s="146">
        <v>853</v>
      </c>
      <c r="B85" s="146">
        <v>85311</v>
      </c>
      <c r="C85" s="159">
        <v>2310</v>
      </c>
      <c r="D85" s="251" t="s">
        <v>228</v>
      </c>
      <c r="E85" s="159">
        <v>0</v>
      </c>
      <c r="F85" s="159">
        <f>F87</f>
        <v>10061</v>
      </c>
      <c r="G85" s="159">
        <f>G87</f>
        <v>10061</v>
      </c>
      <c r="H85" s="159">
        <f>H87</f>
        <v>0</v>
      </c>
      <c r="I85" s="159">
        <f>I87</f>
        <v>0</v>
      </c>
      <c r="J85" s="159">
        <f>J87</f>
        <v>10061</v>
      </c>
      <c r="K85" s="159">
        <v>0</v>
      </c>
      <c r="L85" s="482"/>
      <c r="M85" s="148"/>
    </row>
    <row r="86" spans="1:13" ht="12" customHeight="1">
      <c r="A86" s="14"/>
      <c r="B86" s="14"/>
      <c r="C86" s="39"/>
      <c r="D86" s="109" t="s">
        <v>444</v>
      </c>
      <c r="E86" s="39"/>
      <c r="F86" s="39"/>
      <c r="G86" s="39"/>
      <c r="H86" s="39"/>
      <c r="I86" s="39"/>
      <c r="J86" s="39"/>
      <c r="K86" s="39"/>
      <c r="L86" s="483"/>
      <c r="M86" s="148"/>
    </row>
    <row r="87" spans="1:13" ht="15.75" customHeight="1">
      <c r="A87" s="14"/>
      <c r="B87" s="14"/>
      <c r="C87" s="39">
        <v>2310</v>
      </c>
      <c r="D87" s="250" t="s">
        <v>229</v>
      </c>
      <c r="E87" s="39"/>
      <c r="F87" s="39">
        <v>10061</v>
      </c>
      <c r="G87" s="39">
        <f>F87</f>
        <v>10061</v>
      </c>
      <c r="H87" s="39"/>
      <c r="I87" s="39"/>
      <c r="J87" s="39">
        <f>G87</f>
        <v>10061</v>
      </c>
      <c r="K87" s="39"/>
      <c r="L87" s="483"/>
      <c r="M87" s="148"/>
    </row>
    <row r="88" spans="1:13" ht="15.75" customHeight="1">
      <c r="A88" s="146">
        <v>854</v>
      </c>
      <c r="B88" s="146">
        <v>85417</v>
      </c>
      <c r="C88" s="159">
        <v>2310</v>
      </c>
      <c r="D88" s="166" t="s">
        <v>768</v>
      </c>
      <c r="E88" s="159">
        <f>E90</f>
        <v>0</v>
      </c>
      <c r="F88" s="159">
        <f aca="true" t="shared" si="16" ref="F88:K88">F90</f>
        <v>1500</v>
      </c>
      <c r="G88" s="159">
        <f t="shared" si="16"/>
        <v>1500</v>
      </c>
      <c r="H88" s="159">
        <f t="shared" si="16"/>
        <v>0</v>
      </c>
      <c r="I88" s="159">
        <f t="shared" si="16"/>
        <v>0</v>
      </c>
      <c r="J88" s="159">
        <f t="shared" si="16"/>
        <v>1500</v>
      </c>
      <c r="K88" s="159">
        <f t="shared" si="16"/>
        <v>0</v>
      </c>
      <c r="L88" s="482"/>
      <c r="M88" s="148"/>
    </row>
    <row r="89" spans="1:13" ht="13.5" customHeight="1">
      <c r="A89" s="14"/>
      <c r="B89" s="14"/>
      <c r="C89" s="39"/>
      <c r="D89" s="109" t="s">
        <v>444</v>
      </c>
      <c r="E89" s="39"/>
      <c r="F89" s="39"/>
      <c r="G89" s="39"/>
      <c r="H89" s="39"/>
      <c r="I89" s="39"/>
      <c r="J89" s="39"/>
      <c r="K89" s="39"/>
      <c r="L89" s="483"/>
      <c r="M89" s="148"/>
    </row>
    <row r="90" spans="1:13" ht="15.75" customHeight="1">
      <c r="A90" s="14"/>
      <c r="B90" s="14"/>
      <c r="C90" s="39">
        <v>2310</v>
      </c>
      <c r="D90" s="109" t="s">
        <v>761</v>
      </c>
      <c r="E90" s="39">
        <v>0</v>
      </c>
      <c r="F90" s="39">
        <v>1500</v>
      </c>
      <c r="G90" s="39">
        <f>F90</f>
        <v>1500</v>
      </c>
      <c r="H90" s="39"/>
      <c r="I90" s="39"/>
      <c r="J90" s="39">
        <f>G90</f>
        <v>1500</v>
      </c>
      <c r="K90" s="39"/>
      <c r="L90" s="483"/>
      <c r="M90" s="148"/>
    </row>
    <row r="91" spans="1:13" ht="39" customHeight="1">
      <c r="A91" s="146">
        <v>921</v>
      </c>
      <c r="B91" s="146">
        <v>92116</v>
      </c>
      <c r="C91" s="159">
        <v>2310</v>
      </c>
      <c r="D91" s="166" t="s">
        <v>449</v>
      </c>
      <c r="E91" s="159">
        <v>0</v>
      </c>
      <c r="F91" s="159">
        <f aca="true" t="shared" si="17" ref="F91:K91">F93</f>
        <v>33000</v>
      </c>
      <c r="G91" s="159">
        <f t="shared" si="17"/>
        <v>33000</v>
      </c>
      <c r="H91" s="159">
        <f t="shared" si="17"/>
        <v>0</v>
      </c>
      <c r="I91" s="159">
        <f t="shared" si="17"/>
        <v>0</v>
      </c>
      <c r="J91" s="159">
        <f t="shared" si="17"/>
        <v>33000</v>
      </c>
      <c r="K91" s="159">
        <f t="shared" si="17"/>
        <v>0</v>
      </c>
      <c r="L91" s="482"/>
      <c r="M91" s="148"/>
    </row>
    <row r="92" spans="1:13" ht="11.25" customHeight="1">
      <c r="A92" s="6"/>
      <c r="B92" s="6"/>
      <c r="C92" s="3"/>
      <c r="D92" s="131" t="s">
        <v>444</v>
      </c>
      <c r="E92" s="3"/>
      <c r="F92" s="3"/>
      <c r="G92" s="3"/>
      <c r="H92" s="3"/>
      <c r="I92" s="3"/>
      <c r="J92" s="3"/>
      <c r="K92" s="3"/>
      <c r="L92" s="485"/>
      <c r="M92" s="148"/>
    </row>
    <row r="93" spans="1:13" ht="15" customHeight="1">
      <c r="A93" s="6"/>
      <c r="B93" s="6"/>
      <c r="C93" s="3">
        <v>2310</v>
      </c>
      <c r="D93" s="40" t="s">
        <v>762</v>
      </c>
      <c r="E93" s="3">
        <v>0</v>
      </c>
      <c r="F93" s="3">
        <v>33000</v>
      </c>
      <c r="G93" s="3">
        <f>F93</f>
        <v>33000</v>
      </c>
      <c r="H93" s="3"/>
      <c r="I93" s="3"/>
      <c r="J93" s="3">
        <f>G93</f>
        <v>33000</v>
      </c>
      <c r="K93" s="3"/>
      <c r="L93" s="485"/>
      <c r="M93" s="148"/>
    </row>
    <row r="94" spans="1:13" ht="15" customHeight="1" hidden="1">
      <c r="A94" s="5">
        <v>921</v>
      </c>
      <c r="B94" s="5">
        <v>92195</v>
      </c>
      <c r="C94" s="10">
        <v>2310</v>
      </c>
      <c r="D94" s="41" t="s">
        <v>78</v>
      </c>
      <c r="E94" s="10">
        <f>E96</f>
        <v>0</v>
      </c>
      <c r="F94" s="10"/>
      <c r="G94" s="10"/>
      <c r="H94" s="10"/>
      <c r="I94" s="10"/>
      <c r="J94" s="10"/>
      <c r="K94" s="10"/>
      <c r="L94" s="482"/>
      <c r="M94" s="148"/>
    </row>
    <row r="95" spans="1:13" ht="10.5" customHeight="1" hidden="1">
      <c r="A95" s="6"/>
      <c r="B95" s="6"/>
      <c r="C95" s="3"/>
      <c r="D95" s="130" t="s">
        <v>444</v>
      </c>
      <c r="E95" s="3"/>
      <c r="F95" s="3"/>
      <c r="G95" s="3"/>
      <c r="H95" s="3"/>
      <c r="I95" s="3"/>
      <c r="J95" s="3"/>
      <c r="K95" s="3"/>
      <c r="L95" s="485"/>
      <c r="M95" s="148"/>
    </row>
    <row r="96" spans="1:13" ht="15" customHeight="1" hidden="1">
      <c r="A96" s="6"/>
      <c r="B96" s="6"/>
      <c r="C96" s="3"/>
      <c r="D96" s="40" t="s">
        <v>806</v>
      </c>
      <c r="E96" s="3">
        <v>0</v>
      </c>
      <c r="F96" s="3"/>
      <c r="G96" s="3"/>
      <c r="H96" s="3"/>
      <c r="I96" s="3"/>
      <c r="J96" s="3"/>
      <c r="K96" s="3"/>
      <c r="L96" s="485"/>
      <c r="M96" s="148"/>
    </row>
    <row r="97" spans="1:13" ht="14.25" customHeight="1">
      <c r="A97" s="171"/>
      <c r="B97" s="171"/>
      <c r="C97" s="170"/>
      <c r="D97" s="172" t="s">
        <v>645</v>
      </c>
      <c r="E97" s="170">
        <f>E8+E17</f>
        <v>1703121</v>
      </c>
      <c r="F97" s="170">
        <f aca="true" t="shared" si="18" ref="F97:K97">F8+F17</f>
        <v>274350</v>
      </c>
      <c r="G97" s="170">
        <f t="shared" si="18"/>
        <v>274350</v>
      </c>
      <c r="H97" s="170">
        <f t="shared" si="18"/>
        <v>0</v>
      </c>
      <c r="I97" s="170">
        <f t="shared" si="18"/>
        <v>0</v>
      </c>
      <c r="J97" s="170">
        <f t="shared" si="18"/>
        <v>274350</v>
      </c>
      <c r="K97" s="170">
        <f t="shared" si="18"/>
        <v>0</v>
      </c>
      <c r="L97" s="482"/>
      <c r="M97" s="482"/>
    </row>
    <row r="98" spans="12:13" ht="10.5" customHeight="1" hidden="1">
      <c r="L98" s="148"/>
      <c r="M98" s="148"/>
    </row>
    <row r="99" spans="1:13" ht="15" customHeight="1">
      <c r="A99" s="796" t="s">
        <v>1</v>
      </c>
      <c r="B99" s="796"/>
      <c r="C99" s="796"/>
      <c r="D99" s="796"/>
      <c r="E99" s="796"/>
      <c r="F99" s="796"/>
      <c r="G99" s="796"/>
      <c r="H99" s="796"/>
      <c r="I99" s="796"/>
      <c r="J99" s="796"/>
      <c r="K99" s="796"/>
      <c r="L99" s="486"/>
      <c r="M99" s="148"/>
    </row>
    <row r="100" spans="1:13" ht="15" customHeight="1">
      <c r="A100" s="69"/>
      <c r="B100" s="69"/>
      <c r="C100" s="69"/>
      <c r="D100" s="69" t="s">
        <v>230</v>
      </c>
      <c r="E100" s="69"/>
      <c r="F100" s="69"/>
      <c r="G100" s="69"/>
      <c r="H100" s="69"/>
      <c r="I100" s="69"/>
      <c r="J100" s="69"/>
      <c r="K100" s="69"/>
      <c r="L100" s="487"/>
      <c r="M100" s="148"/>
    </row>
    <row r="101" spans="1:13" ht="13.5" customHeight="1">
      <c r="A101" s="69"/>
      <c r="B101" s="69"/>
      <c r="C101" s="69"/>
      <c r="D101" s="69"/>
      <c r="E101" s="69"/>
      <c r="F101" s="69"/>
      <c r="G101" s="69"/>
      <c r="H101" s="69" t="s">
        <v>2</v>
      </c>
      <c r="I101" s="69"/>
      <c r="J101" s="69"/>
      <c r="K101" s="69"/>
      <c r="L101" s="487"/>
      <c r="M101" s="148"/>
    </row>
    <row r="102" spans="1:12" ht="14.2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1.2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3.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8" customHeight="1">
      <c r="A107" s="795"/>
      <c r="B107" s="796"/>
      <c r="C107" s="796"/>
      <c r="D107" s="796"/>
      <c r="E107" s="796"/>
      <c r="F107" s="796"/>
      <c r="G107" s="796"/>
      <c r="H107" s="796"/>
      <c r="I107" s="796"/>
      <c r="J107" s="796"/>
      <c r="K107" s="796"/>
      <c r="L107" s="369"/>
    </row>
    <row r="108" spans="1:12" ht="14.2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4.2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5" customHeight="1">
      <c r="A110" s="27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3.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24.75" customHeight="1">
      <c r="A115" s="797"/>
      <c r="B115" s="797"/>
      <c r="C115" s="797"/>
      <c r="D115" s="797"/>
      <c r="E115" s="797"/>
      <c r="F115" s="797"/>
      <c r="G115" s="797"/>
      <c r="H115" s="797"/>
      <c r="I115" s="797"/>
      <c r="J115" s="797"/>
      <c r="K115" s="797"/>
      <c r="L115" s="370"/>
    </row>
    <row r="116" spans="1:12" ht="54.75" customHeight="1">
      <c r="A116" s="797"/>
      <c r="B116" s="797"/>
      <c r="C116" s="797"/>
      <c r="D116" s="797"/>
      <c r="E116" s="797"/>
      <c r="F116" s="797"/>
      <c r="G116" s="797"/>
      <c r="H116" s="797"/>
      <c r="I116" s="797"/>
      <c r="J116" s="797"/>
      <c r="K116" s="797"/>
      <c r="L116" s="370"/>
    </row>
    <row r="117" spans="1:12" ht="18" customHeight="1" hidden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5.75" customHeight="1" hidden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47.25" customHeight="1">
      <c r="A120" s="798"/>
      <c r="B120" s="798"/>
      <c r="C120" s="798"/>
      <c r="D120" s="798"/>
      <c r="E120" s="798"/>
      <c r="F120" s="798"/>
      <c r="G120" s="798"/>
      <c r="H120" s="798"/>
      <c r="I120" s="798"/>
      <c r="J120" s="798"/>
      <c r="K120" s="798"/>
      <c r="L120" s="371"/>
    </row>
    <row r="121" spans="1:12" ht="26.25" customHeight="1">
      <c r="A121" s="797"/>
      <c r="B121" s="797"/>
      <c r="C121" s="797"/>
      <c r="D121" s="797"/>
      <c r="E121" s="797"/>
      <c r="F121" s="797"/>
      <c r="G121" s="797"/>
      <c r="H121" s="797"/>
      <c r="I121" s="797"/>
      <c r="J121" s="797"/>
      <c r="K121" s="797"/>
      <c r="L121" s="370"/>
    </row>
    <row r="122" spans="1:12" ht="16.5" customHeight="1">
      <c r="A122" s="27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5" customHeight="1">
      <c r="A123" s="797"/>
      <c r="B123" s="797"/>
      <c r="C123" s="797"/>
      <c r="D123" s="797"/>
      <c r="E123" s="797"/>
      <c r="F123" s="797"/>
      <c r="G123" s="797"/>
      <c r="H123" s="797"/>
      <c r="I123" s="797"/>
      <c r="J123" s="797"/>
      <c r="K123" s="797"/>
      <c r="L123" s="370"/>
    </row>
    <row r="124" spans="1:12" ht="37.5" customHeight="1">
      <c r="A124" s="797"/>
      <c r="B124" s="797"/>
      <c r="C124" s="797"/>
      <c r="D124" s="797"/>
      <c r="E124" s="797"/>
      <c r="F124" s="797"/>
      <c r="G124" s="797"/>
      <c r="H124" s="797"/>
      <c r="I124" s="797"/>
      <c r="J124" s="797"/>
      <c r="K124" s="797"/>
      <c r="L124" s="370"/>
    </row>
    <row r="125" spans="1:12" ht="27.75" customHeight="1">
      <c r="A125" s="797"/>
      <c r="B125" s="797"/>
      <c r="C125" s="797"/>
      <c r="D125" s="797"/>
      <c r="E125" s="797"/>
      <c r="F125" s="797"/>
      <c r="G125" s="797"/>
      <c r="H125" s="797"/>
      <c r="I125" s="797"/>
      <c r="J125" s="797"/>
      <c r="K125" s="797"/>
      <c r="L125" s="370"/>
    </row>
    <row r="126" spans="1:12" ht="27.75" customHeight="1">
      <c r="A126" s="797"/>
      <c r="B126" s="797"/>
      <c r="C126" s="797"/>
      <c r="D126" s="797"/>
      <c r="E126" s="797"/>
      <c r="F126" s="797"/>
      <c r="G126" s="797"/>
      <c r="H126" s="797"/>
      <c r="I126" s="797"/>
      <c r="J126" s="797"/>
      <c r="K126" s="797"/>
      <c r="L126" s="370"/>
    </row>
    <row r="127" spans="1:12" ht="12.75">
      <c r="A127" s="795"/>
      <c r="B127" s="796"/>
      <c r="C127" s="796"/>
      <c r="D127" s="796"/>
      <c r="E127" s="796"/>
      <c r="F127" s="796"/>
      <c r="G127" s="796"/>
      <c r="H127" s="796"/>
      <c r="I127" s="796"/>
      <c r="J127" s="796"/>
      <c r="K127" s="796"/>
      <c r="L127" s="369"/>
    </row>
    <row r="128" spans="1:12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  <row r="130" spans="1:12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</row>
    <row r="131" spans="1:12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</row>
    <row r="132" spans="1:12" ht="29.25" customHeight="1">
      <c r="A132" s="69"/>
      <c r="B132" s="69"/>
      <c r="C132" s="69"/>
      <c r="D132" s="794"/>
      <c r="E132" s="794"/>
      <c r="F132" s="794"/>
      <c r="G132" s="794"/>
      <c r="H132" s="794"/>
      <c r="I132" s="794"/>
      <c r="J132" s="794"/>
      <c r="K132" s="794"/>
      <c r="L132" s="368"/>
    </row>
  </sheetData>
  <mergeCells count="22">
    <mergeCell ref="C1:K1"/>
    <mergeCell ref="A2:K2"/>
    <mergeCell ref="A4:C5"/>
    <mergeCell ref="F4:F6"/>
    <mergeCell ref="G5:G6"/>
    <mergeCell ref="H5:J5"/>
    <mergeCell ref="G4:K4"/>
    <mergeCell ref="A107:K107"/>
    <mergeCell ref="A116:K116"/>
    <mergeCell ref="A115:K115"/>
    <mergeCell ref="D4:D6"/>
    <mergeCell ref="E4:E6"/>
    <mergeCell ref="K5:K6"/>
    <mergeCell ref="A99:K99"/>
    <mergeCell ref="D132:K132"/>
    <mergeCell ref="A127:K127"/>
    <mergeCell ref="A123:K123"/>
    <mergeCell ref="A120:K120"/>
    <mergeCell ref="A121:K121"/>
    <mergeCell ref="A125:K125"/>
    <mergeCell ref="A126:K126"/>
    <mergeCell ref="A124:K124"/>
  </mergeCells>
  <printOptions/>
  <pageMargins left="0.984251968503937" right="0.984251968503937" top="0.3937007874015748" bottom="0.5118110236220472" header="0.5118110236220472" footer="0.5118110236220472"/>
  <pageSetup horizontalDpi="360" verticalDpi="360" orientation="landscape" paperSize="9" scale="94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705"/>
      <c r="F1" s="705"/>
      <c r="G1" s="705"/>
      <c r="H1" s="705"/>
      <c r="I1" s="705"/>
      <c r="J1" s="705"/>
      <c r="K1" s="705"/>
    </row>
    <row r="2" spans="3:11" ht="21" customHeight="1">
      <c r="C2" s="812" t="s">
        <v>866</v>
      </c>
      <c r="D2" s="812"/>
      <c r="E2" s="812"/>
      <c r="F2" s="812"/>
      <c r="G2" s="812"/>
      <c r="H2" s="812"/>
      <c r="I2" s="812"/>
      <c r="J2" s="812"/>
      <c r="K2" s="812"/>
    </row>
    <row r="3" spans="3:11" ht="21" customHeight="1">
      <c r="C3" s="134"/>
      <c r="D3" s="134"/>
      <c r="E3" s="134"/>
      <c r="F3" s="134"/>
      <c r="G3" s="134"/>
      <c r="H3" s="134"/>
      <c r="I3" s="134"/>
      <c r="J3" s="134"/>
      <c r="K3" s="134"/>
    </row>
    <row r="4" spans="3:11" ht="12.75">
      <c r="C4" s="812"/>
      <c r="D4" s="812"/>
      <c r="E4" s="812"/>
      <c r="F4" s="812"/>
      <c r="G4" s="812"/>
      <c r="H4" s="812"/>
      <c r="I4" s="812"/>
      <c r="J4" s="812"/>
      <c r="K4" s="812"/>
    </row>
    <row r="5" spans="1:11" ht="28.5" customHeight="1">
      <c r="A5" s="813" t="s">
        <v>233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customHeight="1">
      <c r="A7" s="810" t="s">
        <v>683</v>
      </c>
      <c r="B7" s="810" t="s">
        <v>674</v>
      </c>
      <c r="C7" s="818" t="s">
        <v>810</v>
      </c>
      <c r="D7" s="819"/>
      <c r="E7" s="814" t="s">
        <v>432</v>
      </c>
      <c r="F7" s="815"/>
      <c r="G7" s="818" t="s">
        <v>811</v>
      </c>
      <c r="H7" s="819"/>
      <c r="I7" s="358"/>
      <c r="J7" s="358"/>
      <c r="K7" s="809" t="s">
        <v>812</v>
      </c>
    </row>
    <row r="8" spans="1:11" ht="37.5" customHeight="1">
      <c r="A8" s="811"/>
      <c r="B8" s="811"/>
      <c r="C8" s="820"/>
      <c r="D8" s="821"/>
      <c r="E8" s="816"/>
      <c r="F8" s="817"/>
      <c r="G8" s="820"/>
      <c r="H8" s="821"/>
      <c r="I8" s="359"/>
      <c r="J8" s="359"/>
      <c r="K8" s="809"/>
    </row>
    <row r="9" spans="1:11" ht="14.25" customHeight="1">
      <c r="A9" s="84">
        <v>1</v>
      </c>
      <c r="B9" s="84">
        <v>2</v>
      </c>
      <c r="C9" s="86">
        <v>3</v>
      </c>
      <c r="D9" s="87"/>
      <c r="E9" s="88">
        <v>4</v>
      </c>
      <c r="F9" s="89"/>
      <c r="G9" s="2">
        <v>7</v>
      </c>
      <c r="H9" s="2"/>
      <c r="I9" s="2"/>
      <c r="J9" s="2"/>
      <c r="K9" s="64">
        <v>10</v>
      </c>
    </row>
    <row r="10" spans="1:11" ht="38.25">
      <c r="A10" s="183" t="s">
        <v>454</v>
      </c>
      <c r="B10" s="238" t="s">
        <v>649</v>
      </c>
      <c r="C10" s="183">
        <f>C12+C15+C17+C19+C24</f>
        <v>2021</v>
      </c>
      <c r="D10" s="183">
        <f>D11+D12+D13+D14+D15+D16+D17+D18+D19+D20+D21+D22+D23</f>
        <v>18301</v>
      </c>
      <c r="E10" s="183">
        <f>E12+E15+E17+E19+E24</f>
        <v>222099</v>
      </c>
      <c r="F10" s="183">
        <f>F11+F12+F13+F14+F15+F16+F17+F18+F19+F20+F21+F22+F23</f>
        <v>419470</v>
      </c>
      <c r="G10" s="183">
        <f>G12+G15+G17+G19+G24</f>
        <v>223499</v>
      </c>
      <c r="H10" s="183">
        <f>H11+H12+H13+H14+H15+H16+H17+H18+H19+H20+H21+H22+H23</f>
        <v>424812</v>
      </c>
      <c r="I10" s="183"/>
      <c r="J10" s="183"/>
      <c r="K10" s="183">
        <f>K12+K15+K17+K19+K24</f>
        <v>621</v>
      </c>
    </row>
    <row r="11" spans="1:11" ht="25.5" hidden="1">
      <c r="A11" s="6" t="s">
        <v>462</v>
      </c>
      <c r="B11" s="7" t="s">
        <v>796</v>
      </c>
      <c r="C11" s="6">
        <v>0</v>
      </c>
      <c r="D11" s="6">
        <v>5558</v>
      </c>
      <c r="E11" s="6">
        <v>0</v>
      </c>
      <c r="F11" s="6">
        <v>182220</v>
      </c>
      <c r="G11" s="6">
        <v>0</v>
      </c>
      <c r="H11" s="6">
        <v>181928</v>
      </c>
      <c r="I11" s="6"/>
      <c r="J11" s="6"/>
      <c r="K11" s="6">
        <f>C11+E11-G11</f>
        <v>0</v>
      </c>
    </row>
    <row r="12" spans="1:11" ht="25.5">
      <c r="A12" s="6" t="s">
        <v>462</v>
      </c>
      <c r="B12" s="7" t="s">
        <v>547</v>
      </c>
      <c r="C12" s="6">
        <v>0</v>
      </c>
      <c r="D12" s="6">
        <v>2200</v>
      </c>
      <c r="E12" s="6">
        <v>97100</v>
      </c>
      <c r="F12" s="6">
        <v>99450</v>
      </c>
      <c r="G12" s="6">
        <v>97100</v>
      </c>
      <c r="H12" s="6">
        <v>100550</v>
      </c>
      <c r="I12" s="6"/>
      <c r="J12" s="6"/>
      <c r="K12" s="6">
        <f>C12+E12-G12</f>
        <v>0</v>
      </c>
    </row>
    <row r="13" spans="1:11" ht="25.5" hidden="1">
      <c r="A13" s="6" t="s">
        <v>465</v>
      </c>
      <c r="B13" s="7" t="s">
        <v>684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  <c r="J13" s="6"/>
      <c r="K13" s="6">
        <v>0</v>
      </c>
    </row>
    <row r="14" spans="1:11" ht="25.5" hidden="1">
      <c r="A14" s="6" t="s">
        <v>467</v>
      </c>
      <c r="B14" s="7" t="s">
        <v>686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/>
      <c r="J14" s="6"/>
      <c r="K14" s="6">
        <v>0</v>
      </c>
    </row>
    <row r="15" spans="1:11" ht="31.5" customHeight="1">
      <c r="A15" s="6">
        <v>2</v>
      </c>
      <c r="B15" s="7" t="s">
        <v>86</v>
      </c>
      <c r="C15" s="6">
        <v>1000</v>
      </c>
      <c r="D15" s="6">
        <v>6009</v>
      </c>
      <c r="E15" s="6">
        <v>82799</v>
      </c>
      <c r="F15" s="6">
        <v>101000</v>
      </c>
      <c r="G15" s="6">
        <v>83799</v>
      </c>
      <c r="H15" s="6">
        <v>101000</v>
      </c>
      <c r="I15" s="6"/>
      <c r="J15" s="6"/>
      <c r="K15" s="6">
        <f>C15+E15-G15</f>
        <v>0</v>
      </c>
    </row>
    <row r="16" spans="1:11" ht="25.5" hidden="1">
      <c r="A16" s="6" t="s">
        <v>493</v>
      </c>
      <c r="B16" s="7" t="s">
        <v>687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>
        <f aca="true" t="shared" si="0" ref="K16:K24">C16+E16-G16</f>
        <v>0</v>
      </c>
    </row>
    <row r="17" spans="1:11" ht="38.25" customHeight="1">
      <c r="A17" s="6">
        <v>3</v>
      </c>
      <c r="B17" s="7" t="s">
        <v>87</v>
      </c>
      <c r="C17" s="6">
        <v>1021</v>
      </c>
      <c r="D17" s="6">
        <v>0</v>
      </c>
      <c r="E17" s="6">
        <v>7100</v>
      </c>
      <c r="F17" s="6">
        <v>8100</v>
      </c>
      <c r="G17" s="6">
        <v>7500</v>
      </c>
      <c r="H17" s="6">
        <v>8100</v>
      </c>
      <c r="I17" s="6"/>
      <c r="J17" s="6"/>
      <c r="K17" s="6">
        <f t="shared" si="0"/>
        <v>621</v>
      </c>
    </row>
    <row r="18" spans="1:11" ht="25.5" hidden="1">
      <c r="A18" s="6" t="s">
        <v>481</v>
      </c>
      <c r="B18" s="7" t="s">
        <v>688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>
        <f t="shared" si="0"/>
        <v>0</v>
      </c>
    </row>
    <row r="19" spans="1:11" ht="20.25" customHeight="1">
      <c r="A19" s="6">
        <v>4</v>
      </c>
      <c r="B19" s="7" t="s">
        <v>689</v>
      </c>
      <c r="C19" s="6">
        <v>0</v>
      </c>
      <c r="D19" s="6">
        <v>4534</v>
      </c>
      <c r="E19" s="6">
        <v>5100</v>
      </c>
      <c r="F19" s="6">
        <v>5200</v>
      </c>
      <c r="G19" s="6">
        <v>5100</v>
      </c>
      <c r="H19" s="6">
        <v>9734</v>
      </c>
      <c r="I19" s="6"/>
      <c r="J19" s="6"/>
      <c r="K19" s="6">
        <f t="shared" si="0"/>
        <v>0</v>
      </c>
    </row>
    <row r="20" spans="1:11" ht="27" customHeight="1" hidden="1">
      <c r="A20" s="6" t="s">
        <v>548</v>
      </c>
      <c r="B20" s="7" t="s">
        <v>690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>
        <f t="shared" si="0"/>
        <v>0</v>
      </c>
    </row>
    <row r="21" spans="1:11" ht="25.5" hidden="1">
      <c r="A21" s="6" t="s">
        <v>493</v>
      </c>
      <c r="B21" s="7" t="s">
        <v>549</v>
      </c>
      <c r="C21" s="6">
        <v>0</v>
      </c>
      <c r="D21" s="6">
        <v>0</v>
      </c>
      <c r="E21" s="6">
        <v>15000</v>
      </c>
      <c r="F21" s="6">
        <v>23500</v>
      </c>
      <c r="G21" s="6">
        <v>15000</v>
      </c>
      <c r="H21" s="6">
        <v>23500</v>
      </c>
      <c r="I21" s="6"/>
      <c r="J21" s="6"/>
      <c r="K21" s="6">
        <f t="shared" si="0"/>
        <v>0</v>
      </c>
    </row>
    <row r="22" spans="1:11" ht="25.5" hidden="1">
      <c r="A22" s="6" t="s">
        <v>550</v>
      </c>
      <c r="B22" s="7" t="s">
        <v>691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/>
      <c r="J22" s="6"/>
      <c r="K22" s="6">
        <f t="shared" si="0"/>
        <v>0</v>
      </c>
    </row>
    <row r="23" spans="1:11" ht="26.25" customHeight="1" hidden="1">
      <c r="A23" s="6" t="s">
        <v>494</v>
      </c>
      <c r="B23" s="7" t="s">
        <v>692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/>
      <c r="J23" s="6"/>
      <c r="K23" s="6">
        <f t="shared" si="0"/>
        <v>0</v>
      </c>
    </row>
    <row r="24" spans="1:11" ht="29.25" customHeight="1">
      <c r="A24" s="6">
        <v>5</v>
      </c>
      <c r="B24" s="7" t="s">
        <v>549</v>
      </c>
      <c r="C24" s="6">
        <v>0</v>
      </c>
      <c r="D24" s="6"/>
      <c r="E24" s="6">
        <v>30000</v>
      </c>
      <c r="F24" s="6"/>
      <c r="G24" s="6">
        <v>30000</v>
      </c>
      <c r="H24" s="6"/>
      <c r="I24" s="6"/>
      <c r="J24" s="6"/>
      <c r="K24" s="6">
        <f t="shared" si="0"/>
        <v>0</v>
      </c>
    </row>
    <row r="27" ht="12.75">
      <c r="E27" t="s">
        <v>231</v>
      </c>
    </row>
    <row r="29" ht="12.75">
      <c r="E29" t="s">
        <v>0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2" sqref="E2:F2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679" t="s">
        <v>842</v>
      </c>
      <c r="F1" s="679"/>
    </row>
    <row r="2" spans="5:6" ht="15.75" customHeight="1">
      <c r="E2" s="679" t="s">
        <v>867</v>
      </c>
      <c r="F2" s="679"/>
    </row>
    <row r="3" spans="5:6" ht="13.5" customHeight="1">
      <c r="E3" s="679"/>
      <c r="F3" s="679"/>
    </row>
    <row r="4" spans="1:6" ht="63" customHeight="1" thickBot="1">
      <c r="A4" s="822" t="s">
        <v>241</v>
      </c>
      <c r="B4" s="822"/>
      <c r="C4" s="822"/>
      <c r="D4" s="822"/>
      <c r="E4" s="822"/>
      <c r="F4" s="822"/>
    </row>
    <row r="5" spans="1:6" ht="24.75" customHeight="1">
      <c r="A5" s="488" t="s">
        <v>451</v>
      </c>
      <c r="B5" s="489" t="s">
        <v>391</v>
      </c>
      <c r="C5" s="490" t="s">
        <v>392</v>
      </c>
      <c r="D5" s="489" t="s">
        <v>829</v>
      </c>
      <c r="E5" s="489" t="s">
        <v>744</v>
      </c>
      <c r="F5" s="491" t="s">
        <v>745</v>
      </c>
    </row>
    <row r="6" spans="1:6" ht="10.5" customHeight="1">
      <c r="A6" s="492">
        <v>1</v>
      </c>
      <c r="B6" s="92">
        <v>2</v>
      </c>
      <c r="C6" s="92">
        <v>3</v>
      </c>
      <c r="D6" s="92">
        <v>4</v>
      </c>
      <c r="E6" s="92">
        <v>5</v>
      </c>
      <c r="F6" s="493">
        <v>6</v>
      </c>
    </row>
    <row r="7" spans="1:7" ht="18.75" customHeight="1">
      <c r="A7" s="183" t="s">
        <v>462</v>
      </c>
      <c r="B7" s="183">
        <v>801</v>
      </c>
      <c r="C7" s="183"/>
      <c r="D7" s="183"/>
      <c r="E7" s="238" t="s">
        <v>814</v>
      </c>
      <c r="F7" s="521">
        <f>F8+F9</f>
        <v>49749</v>
      </c>
      <c r="G7" s="94"/>
    </row>
    <row r="8" spans="1:7" ht="17.25" customHeight="1">
      <c r="A8" s="494"/>
      <c r="B8" s="113"/>
      <c r="C8" s="113">
        <v>80120</v>
      </c>
      <c r="D8" s="113">
        <v>2540</v>
      </c>
      <c r="E8" s="522" t="s">
        <v>815</v>
      </c>
      <c r="F8" s="523">
        <v>36759</v>
      </c>
      <c r="G8" s="94"/>
    </row>
    <row r="9" spans="1:6" ht="17.25" customHeight="1">
      <c r="A9" s="494"/>
      <c r="B9" s="113"/>
      <c r="C9" s="113">
        <v>80130</v>
      </c>
      <c r="D9" s="113">
        <v>2540</v>
      </c>
      <c r="E9" s="114" t="s">
        <v>816</v>
      </c>
      <c r="F9" s="495">
        <v>12990</v>
      </c>
    </row>
    <row r="10" spans="1:6" ht="12.75" hidden="1">
      <c r="A10" s="494"/>
      <c r="B10" s="113"/>
      <c r="C10" s="113"/>
      <c r="D10" s="113"/>
      <c r="E10" s="116" t="s">
        <v>748</v>
      </c>
      <c r="F10" s="496">
        <v>0</v>
      </c>
    </row>
    <row r="11" spans="1:6" ht="24.75" customHeight="1">
      <c r="A11" s="183" t="s">
        <v>463</v>
      </c>
      <c r="B11" s="183">
        <v>801</v>
      </c>
      <c r="C11" s="183"/>
      <c r="D11" s="183"/>
      <c r="E11" s="238" t="s">
        <v>817</v>
      </c>
      <c r="F11" s="521">
        <f>F12+F13</f>
        <v>254381</v>
      </c>
    </row>
    <row r="12" spans="1:6" ht="18.75" customHeight="1">
      <c r="A12" s="494"/>
      <c r="B12" s="113"/>
      <c r="C12" s="113">
        <v>80120</v>
      </c>
      <c r="D12" s="113">
        <v>2540</v>
      </c>
      <c r="E12" s="522" t="s">
        <v>818</v>
      </c>
      <c r="F12" s="523">
        <v>204276</v>
      </c>
    </row>
    <row r="13" spans="1:6" ht="18.75" customHeight="1">
      <c r="A13" s="494"/>
      <c r="B13" s="113"/>
      <c r="C13" s="113">
        <v>80130</v>
      </c>
      <c r="D13" s="113">
        <v>2540</v>
      </c>
      <c r="E13" s="114" t="s">
        <v>819</v>
      </c>
      <c r="F13" s="495">
        <v>50105</v>
      </c>
    </row>
    <row r="14" spans="1:6" ht="12.75" hidden="1">
      <c r="A14" s="497" t="s">
        <v>467</v>
      </c>
      <c r="B14" s="118"/>
      <c r="C14" s="118"/>
      <c r="D14" s="118"/>
      <c r="E14" s="112" t="s">
        <v>746</v>
      </c>
      <c r="F14" s="498">
        <f>F15</f>
        <v>0</v>
      </c>
    </row>
    <row r="15" spans="1:6" ht="24" customHeight="1" hidden="1">
      <c r="A15" s="499"/>
      <c r="B15" s="113"/>
      <c r="C15" s="113"/>
      <c r="D15" s="113"/>
      <c r="E15" s="116" t="s">
        <v>747</v>
      </c>
      <c r="F15" s="496">
        <v>0</v>
      </c>
    </row>
    <row r="16" spans="1:7" ht="25.5" customHeight="1">
      <c r="A16" s="183" t="s">
        <v>465</v>
      </c>
      <c r="B16" s="183">
        <v>801</v>
      </c>
      <c r="C16" s="183"/>
      <c r="D16" s="183"/>
      <c r="E16" s="238" t="s">
        <v>820</v>
      </c>
      <c r="F16" s="521">
        <f>F17+F18+F19+F20</f>
        <v>1012066</v>
      </c>
      <c r="G16" s="94"/>
    </row>
    <row r="17" spans="1:6" ht="12.75">
      <c r="A17" s="494"/>
      <c r="B17" s="255"/>
      <c r="C17" s="255">
        <v>80102</v>
      </c>
      <c r="D17" s="255">
        <v>2540</v>
      </c>
      <c r="E17" s="524" t="s">
        <v>651</v>
      </c>
      <c r="F17" s="523">
        <v>448002</v>
      </c>
    </row>
    <row r="18" spans="1:6" ht="12.75">
      <c r="A18" s="494"/>
      <c r="B18" s="255"/>
      <c r="C18" s="255">
        <v>80105</v>
      </c>
      <c r="D18" s="255">
        <v>2540</v>
      </c>
      <c r="E18" s="120" t="s">
        <v>650</v>
      </c>
      <c r="F18" s="495">
        <v>71205</v>
      </c>
    </row>
    <row r="19" spans="1:6" ht="12.75">
      <c r="A19" s="494"/>
      <c r="B19" s="255"/>
      <c r="C19" s="255">
        <v>80111</v>
      </c>
      <c r="D19" s="255">
        <v>2540</v>
      </c>
      <c r="E19" s="120" t="s">
        <v>821</v>
      </c>
      <c r="F19" s="495">
        <v>239724</v>
      </c>
    </row>
    <row r="20" spans="1:6" ht="22.5">
      <c r="A20" s="499"/>
      <c r="B20" s="255"/>
      <c r="C20" s="255">
        <v>80134</v>
      </c>
      <c r="D20" s="255">
        <v>2540</v>
      </c>
      <c r="E20" s="121" t="s">
        <v>822</v>
      </c>
      <c r="F20" s="496">
        <v>253135</v>
      </c>
    </row>
    <row r="21" spans="1:6" ht="12.75" hidden="1">
      <c r="A21" s="494"/>
      <c r="B21" s="113"/>
      <c r="C21" s="113"/>
      <c r="D21" s="113"/>
      <c r="E21" s="168"/>
      <c r="F21" s="500"/>
    </row>
    <row r="22" spans="1:6" ht="28.5" customHeight="1">
      <c r="A22" s="183" t="s">
        <v>467</v>
      </c>
      <c r="B22" s="183">
        <v>801</v>
      </c>
      <c r="C22" s="183"/>
      <c r="D22" s="183"/>
      <c r="E22" s="238" t="s">
        <v>242</v>
      </c>
      <c r="F22" s="521">
        <f>F23</f>
        <v>10905</v>
      </c>
    </row>
    <row r="23" spans="1:6" ht="15" customHeight="1">
      <c r="A23" s="501"/>
      <c r="B23" s="253"/>
      <c r="C23" s="255">
        <v>80120</v>
      </c>
      <c r="D23" s="255">
        <v>2540</v>
      </c>
      <c r="E23" s="168" t="s">
        <v>818</v>
      </c>
      <c r="F23" s="500">
        <v>10905</v>
      </c>
    </row>
    <row r="24" spans="1:6" ht="22.5" customHeight="1">
      <c r="A24" s="183" t="s">
        <v>469</v>
      </c>
      <c r="B24" s="183">
        <v>801</v>
      </c>
      <c r="C24" s="183"/>
      <c r="D24" s="183"/>
      <c r="E24" s="238" t="s">
        <v>243</v>
      </c>
      <c r="F24" s="521">
        <f>F25</f>
        <v>17089</v>
      </c>
    </row>
    <row r="25" spans="1:6" ht="14.25" customHeight="1" thickBot="1">
      <c r="A25" s="494"/>
      <c r="B25" s="255"/>
      <c r="C25" s="255">
        <v>80120</v>
      </c>
      <c r="D25" s="255">
        <v>2540</v>
      </c>
      <c r="E25" s="168" t="s">
        <v>818</v>
      </c>
      <c r="F25" s="500">
        <v>17089</v>
      </c>
    </row>
    <row r="26" spans="1:6" ht="12.75">
      <c r="A26" s="515"/>
      <c r="B26" s="516">
        <v>801</v>
      </c>
      <c r="C26" s="517"/>
      <c r="D26" s="517"/>
      <c r="E26" s="518" t="s">
        <v>244</v>
      </c>
      <c r="F26" s="519">
        <f>F7+F11+F16+F22+F24</f>
        <v>1344190</v>
      </c>
    </row>
    <row r="27" spans="1:6" ht="17.25" customHeight="1">
      <c r="A27" s="183" t="s">
        <v>493</v>
      </c>
      <c r="B27" s="183">
        <v>851</v>
      </c>
      <c r="C27" s="183"/>
      <c r="D27" s="183"/>
      <c r="E27" s="238" t="s">
        <v>247</v>
      </c>
      <c r="F27" s="521">
        <f>F28</f>
        <v>287000</v>
      </c>
    </row>
    <row r="28" spans="1:6" ht="13.5" thickBot="1">
      <c r="A28" s="501"/>
      <c r="B28" s="253"/>
      <c r="C28" s="253">
        <v>85111</v>
      </c>
      <c r="D28" s="253">
        <v>2560</v>
      </c>
      <c r="E28" s="256" t="s">
        <v>245</v>
      </c>
      <c r="F28" s="520">
        <v>287000</v>
      </c>
    </row>
    <row r="29" spans="1:6" ht="13.5" thickBot="1">
      <c r="A29" s="338"/>
      <c r="B29" s="337">
        <v>851</v>
      </c>
      <c r="C29" s="337"/>
      <c r="D29" s="337"/>
      <c r="E29" s="339" t="s">
        <v>246</v>
      </c>
      <c r="F29" s="340">
        <f>F27</f>
        <v>287000</v>
      </c>
    </row>
    <row r="30" spans="1:6" ht="18" customHeight="1" thickBot="1">
      <c r="A30" s="511"/>
      <c r="B30" s="512"/>
      <c r="C30" s="512"/>
      <c r="D30" s="512"/>
      <c r="E30" s="513" t="s">
        <v>248</v>
      </c>
      <c r="F30" s="514">
        <f>F26+F29</f>
        <v>1631190</v>
      </c>
    </row>
    <row r="31" spans="1:6" ht="12.75">
      <c r="A31" s="69"/>
      <c r="B31" s="69"/>
      <c r="C31" s="69"/>
      <c r="D31" s="69"/>
      <c r="E31" s="69"/>
      <c r="F31" s="257"/>
    </row>
    <row r="32" spans="1:6" ht="12.75">
      <c r="A32" s="69"/>
      <c r="B32" s="69"/>
      <c r="C32" s="69"/>
      <c r="D32" s="69"/>
      <c r="E32" s="509" t="s">
        <v>823</v>
      </c>
      <c r="F32" s="257"/>
    </row>
    <row r="33" spans="1:6" ht="16.5" customHeight="1">
      <c r="A33" s="69"/>
      <c r="B33" s="69"/>
      <c r="C33" s="69"/>
      <c r="D33" s="69"/>
      <c r="E33" s="69"/>
      <c r="F33" s="257"/>
    </row>
    <row r="34" spans="1:6" ht="19.5" customHeight="1">
      <c r="A34" s="69"/>
      <c r="B34" s="69"/>
      <c r="C34" s="69"/>
      <c r="D34" s="69"/>
      <c r="E34" s="175" t="s">
        <v>3</v>
      </c>
      <c r="F34" s="257"/>
    </row>
    <row r="35" spans="1:6" ht="12.75">
      <c r="A35" s="69"/>
      <c r="B35" s="69"/>
      <c r="C35" s="69"/>
      <c r="D35" s="69"/>
      <c r="E35" s="69"/>
      <c r="F35" s="257"/>
    </row>
    <row r="36" spans="1:6" ht="12.75">
      <c r="A36" s="69"/>
      <c r="B36" s="69"/>
      <c r="C36" s="69"/>
      <c r="D36" s="69"/>
      <c r="E36" s="69"/>
      <c r="F36" s="257"/>
    </row>
    <row r="37" spans="1:6" ht="12.75">
      <c r="A37" s="69"/>
      <c r="B37" s="69"/>
      <c r="C37" s="69"/>
      <c r="D37" s="69"/>
      <c r="E37" s="69"/>
      <c r="F37" s="257"/>
    </row>
    <row r="38" spans="1:6" ht="12.75">
      <c r="A38" s="69"/>
      <c r="B38" s="69"/>
      <c r="C38" s="69"/>
      <c r="D38" s="69"/>
      <c r="E38" s="69"/>
      <c r="F38" s="257"/>
    </row>
    <row r="39" spans="1:6" ht="12.75">
      <c r="A39" s="69"/>
      <c r="B39" s="69"/>
      <c r="C39" s="69"/>
      <c r="D39" s="69"/>
      <c r="E39" s="69"/>
      <c r="F39" s="257"/>
    </row>
    <row r="40" spans="1:6" ht="12.75">
      <c r="A40" s="69"/>
      <c r="B40" s="69"/>
      <c r="C40" s="69"/>
      <c r="D40" s="69"/>
      <c r="E40" s="69"/>
      <c r="F40" s="257"/>
    </row>
    <row r="41" spans="1:6" ht="12.75">
      <c r="A41" s="69"/>
      <c r="B41" s="69"/>
      <c r="C41" s="69"/>
      <c r="D41" s="69"/>
      <c r="E41" s="69"/>
      <c r="F41" s="257"/>
    </row>
    <row r="42" spans="1:6" ht="12.75">
      <c r="A42" s="69"/>
      <c r="B42" s="69"/>
      <c r="C42" s="69"/>
      <c r="D42" s="69"/>
      <c r="E42" s="69"/>
      <c r="F42" s="257"/>
    </row>
    <row r="43" spans="1:6" ht="12.75">
      <c r="A43" s="69"/>
      <c r="B43" s="69"/>
      <c r="C43" s="69"/>
      <c r="D43" s="69"/>
      <c r="E43" s="69"/>
      <c r="F43" s="257"/>
    </row>
    <row r="44" spans="1:6" ht="12.75">
      <c r="A44" s="69"/>
      <c r="B44" s="69"/>
      <c r="C44" s="69"/>
      <c r="D44" s="69"/>
      <c r="E44" s="69"/>
      <c r="F44" s="69"/>
    </row>
  </sheetData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" sqref="F1:G1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34.625" style="0" customWidth="1"/>
    <col min="6" max="6" width="22.125" style="0" customWidth="1"/>
    <col min="7" max="7" width="2.75390625" style="0" hidden="1" customWidth="1"/>
  </cols>
  <sheetData>
    <row r="1" spans="6:7" ht="60" customHeight="1">
      <c r="F1" s="619" t="s">
        <v>868</v>
      </c>
      <c r="G1" s="619"/>
    </row>
    <row r="2" spans="1:7" ht="73.5" customHeight="1">
      <c r="A2" s="829" t="s">
        <v>855</v>
      </c>
      <c r="B2" s="829"/>
      <c r="C2" s="829"/>
      <c r="D2" s="829"/>
      <c r="E2" s="829"/>
      <c r="F2" s="829"/>
      <c r="G2" s="829"/>
    </row>
    <row r="3" spans="5:7" ht="12.75">
      <c r="E3" s="107"/>
      <c r="F3" s="107"/>
      <c r="G3" s="107"/>
    </row>
    <row r="5" ht="7.5" customHeight="1" thickBot="1">
      <c r="G5" s="93" t="s">
        <v>777</v>
      </c>
    </row>
    <row r="6" spans="1:8" ht="30" customHeight="1">
      <c r="A6" s="346" t="s">
        <v>411</v>
      </c>
      <c r="B6" s="347" t="s">
        <v>391</v>
      </c>
      <c r="C6" s="347" t="s">
        <v>392</v>
      </c>
      <c r="D6" s="347" t="s">
        <v>829</v>
      </c>
      <c r="E6" s="348" t="s">
        <v>786</v>
      </c>
      <c r="F6" s="827" t="s">
        <v>778</v>
      </c>
      <c r="G6" s="828"/>
      <c r="H6" s="139"/>
    </row>
    <row r="7" spans="1:8" ht="10.5" customHeight="1">
      <c r="A7" s="341">
        <v>1</v>
      </c>
      <c r="B7" s="342">
        <v>2</v>
      </c>
      <c r="C7" s="342">
        <v>3</v>
      </c>
      <c r="D7" s="342">
        <v>4</v>
      </c>
      <c r="E7" s="179">
        <v>5</v>
      </c>
      <c r="F7" s="342">
        <v>6</v>
      </c>
      <c r="G7" s="49"/>
      <c r="H7" s="139"/>
    </row>
    <row r="8" spans="1:8" ht="66.75" customHeight="1">
      <c r="A8" s="345" t="s">
        <v>462</v>
      </c>
      <c r="B8" s="344">
        <v>926</v>
      </c>
      <c r="C8" s="344">
        <v>92695</v>
      </c>
      <c r="D8" s="344">
        <v>2820</v>
      </c>
      <c r="E8" s="343" t="s">
        <v>788</v>
      </c>
      <c r="F8" s="825">
        <v>16000</v>
      </c>
      <c r="G8" s="826"/>
      <c r="H8" s="139"/>
    </row>
    <row r="9" spans="1:8" ht="22.5" customHeight="1" thickBot="1">
      <c r="A9" s="830" t="s">
        <v>787</v>
      </c>
      <c r="B9" s="824"/>
      <c r="C9" s="824"/>
      <c r="D9" s="824"/>
      <c r="E9" s="831"/>
      <c r="F9" s="823">
        <f>SUM(F8:F8)</f>
        <v>16000</v>
      </c>
      <c r="G9" s="824"/>
      <c r="H9" s="139"/>
    </row>
    <row r="10" ht="19.5" customHeight="1">
      <c r="F10" s="29"/>
    </row>
    <row r="11" ht="21" customHeight="1">
      <c r="F11" t="s">
        <v>232</v>
      </c>
    </row>
    <row r="13" ht="12.75">
      <c r="F13" t="s">
        <v>4</v>
      </c>
    </row>
  </sheetData>
  <mergeCells count="6">
    <mergeCell ref="F1:G1"/>
    <mergeCell ref="F9:G9"/>
    <mergeCell ref="F8:G8"/>
    <mergeCell ref="F6:G6"/>
    <mergeCell ref="A2:G2"/>
    <mergeCell ref="A9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C1" sqref="C1:C2"/>
    </sheetView>
  </sheetViews>
  <sheetFormatPr defaultColWidth="9.00390625" defaultRowHeight="12.75"/>
  <cols>
    <col min="1" max="1" width="7.375" style="0" customWidth="1"/>
    <col min="2" max="2" width="54.25390625" style="0" customWidth="1"/>
    <col min="3" max="3" width="24.75390625" style="0" customWidth="1"/>
  </cols>
  <sheetData>
    <row r="1" ht="21.75" customHeight="1">
      <c r="C1" s="832" t="s">
        <v>869</v>
      </c>
    </row>
    <row r="2" ht="57.75" customHeight="1">
      <c r="C2" s="832"/>
    </row>
    <row r="3" spans="1:3" ht="39.75" customHeight="1">
      <c r="A3" s="833" t="s">
        <v>702</v>
      </c>
      <c r="B3" s="833"/>
      <c r="C3" s="833"/>
    </row>
    <row r="4" spans="1:3" ht="15.75">
      <c r="A4" s="77"/>
      <c r="B4" s="77"/>
      <c r="C4" s="1"/>
    </row>
    <row r="5" ht="13.5" thickBot="1">
      <c r="C5" s="30"/>
    </row>
    <row r="6" spans="1:3" ht="20.25" customHeight="1" thickBot="1">
      <c r="A6" s="356" t="s">
        <v>451</v>
      </c>
      <c r="B6" s="586" t="s">
        <v>674</v>
      </c>
      <c r="C6" s="573" t="s">
        <v>853</v>
      </c>
    </row>
    <row r="7" spans="1:3" ht="13.5" thickBot="1">
      <c r="A7" s="352" t="s">
        <v>454</v>
      </c>
      <c r="B7" s="574" t="s">
        <v>675</v>
      </c>
      <c r="C7" s="574">
        <f>C8+C9-C10</f>
        <v>15237</v>
      </c>
    </row>
    <row r="8" spans="1:3" ht="12.75">
      <c r="A8" s="78" t="s">
        <v>462</v>
      </c>
      <c r="B8" s="587" t="s">
        <v>676</v>
      </c>
      <c r="C8" s="575">
        <v>15237</v>
      </c>
    </row>
    <row r="9" spans="1:3" ht="12.75">
      <c r="A9" s="60" t="s">
        <v>463</v>
      </c>
      <c r="B9" s="588" t="s">
        <v>677</v>
      </c>
      <c r="C9" s="576">
        <v>0</v>
      </c>
    </row>
    <row r="10" spans="1:3" ht="12.75">
      <c r="A10" s="60" t="s">
        <v>465</v>
      </c>
      <c r="B10" s="588" t="s">
        <v>678</v>
      </c>
      <c r="C10" s="576">
        <v>0</v>
      </c>
    </row>
    <row r="11" spans="1:3" ht="13.5" thickBot="1">
      <c r="A11" s="63" t="s">
        <v>467</v>
      </c>
      <c r="B11" s="589" t="s">
        <v>679</v>
      </c>
      <c r="C11" s="577">
        <v>0</v>
      </c>
    </row>
    <row r="12" spans="1:3" ht="13.5" thickBot="1">
      <c r="A12" s="352" t="s">
        <v>456</v>
      </c>
      <c r="B12" s="574" t="s">
        <v>680</v>
      </c>
      <c r="C12" s="574">
        <f>C13+C14</f>
        <v>75000</v>
      </c>
    </row>
    <row r="13" spans="1:3" ht="13.5" thickBot="1">
      <c r="A13" s="90" t="s">
        <v>462</v>
      </c>
      <c r="B13" s="578" t="s">
        <v>699</v>
      </c>
      <c r="C13" s="578">
        <v>75000</v>
      </c>
    </row>
    <row r="14" spans="1:3" ht="27" customHeight="1" thickBot="1">
      <c r="A14" s="125" t="s">
        <v>463</v>
      </c>
      <c r="B14" s="126" t="s">
        <v>700</v>
      </c>
      <c r="C14" s="579">
        <v>0</v>
      </c>
    </row>
    <row r="15" spans="1:3" ht="13.5" thickBot="1">
      <c r="A15" s="352" t="s">
        <v>460</v>
      </c>
      <c r="B15" s="574" t="s">
        <v>389</v>
      </c>
      <c r="C15" s="580">
        <f>C16+C22</f>
        <v>85000</v>
      </c>
    </row>
    <row r="16" spans="1:3" ht="12.75">
      <c r="A16" s="81" t="s">
        <v>462</v>
      </c>
      <c r="B16" s="581" t="s">
        <v>681</v>
      </c>
      <c r="C16" s="581">
        <f>C17+C18+C21+C20+C19</f>
        <v>39000</v>
      </c>
    </row>
    <row r="17" spans="1:3" ht="24.75" customHeight="1">
      <c r="A17" s="60"/>
      <c r="B17" s="590" t="s">
        <v>703</v>
      </c>
      <c r="C17" s="576">
        <v>15000</v>
      </c>
    </row>
    <row r="18" spans="1:3" ht="24.75" customHeight="1">
      <c r="A18" s="60"/>
      <c r="B18" s="590" t="s">
        <v>612</v>
      </c>
      <c r="C18" s="576">
        <v>0</v>
      </c>
    </row>
    <row r="19" spans="1:3" ht="36" customHeight="1">
      <c r="A19" s="60"/>
      <c r="B19" s="590" t="s">
        <v>665</v>
      </c>
      <c r="C19" s="576">
        <v>5000</v>
      </c>
    </row>
    <row r="20" spans="1:3" ht="16.5" customHeight="1">
      <c r="A20" s="60"/>
      <c r="B20" s="590" t="s">
        <v>705</v>
      </c>
      <c r="C20" s="576">
        <v>11000</v>
      </c>
    </row>
    <row r="21" spans="1:3" ht="17.25" customHeight="1">
      <c r="A21" s="60"/>
      <c r="B21" s="590" t="s">
        <v>774</v>
      </c>
      <c r="C21" s="576">
        <v>8000</v>
      </c>
    </row>
    <row r="22" spans="1:3" ht="12.75">
      <c r="A22" s="67" t="s">
        <v>463</v>
      </c>
      <c r="B22" s="582" t="s">
        <v>704</v>
      </c>
      <c r="C22" s="582">
        <f>C23+C24+C25</f>
        <v>46000</v>
      </c>
    </row>
    <row r="23" spans="1:3" ht="12.75">
      <c r="A23" s="91"/>
      <c r="B23" s="591" t="s">
        <v>789</v>
      </c>
      <c r="C23" s="570">
        <v>6000</v>
      </c>
    </row>
    <row r="24" spans="1:3" ht="12.75">
      <c r="A24" s="91"/>
      <c r="B24" s="571" t="s">
        <v>701</v>
      </c>
      <c r="C24" s="570">
        <v>35000</v>
      </c>
    </row>
    <row r="25" spans="1:3" ht="24.75" customHeight="1" thickBot="1">
      <c r="A25" s="252"/>
      <c r="B25" s="572" t="s">
        <v>234</v>
      </c>
      <c r="C25" s="253">
        <v>5000</v>
      </c>
    </row>
    <row r="26" spans="1:3" ht="13.5" thickBot="1">
      <c r="A26" s="352" t="s">
        <v>614</v>
      </c>
      <c r="B26" s="574" t="s">
        <v>682</v>
      </c>
      <c r="C26" s="574">
        <f>C7+C12-C15</f>
        <v>5237</v>
      </c>
    </row>
    <row r="27" spans="1:3" ht="12.75">
      <c r="A27" s="58" t="s">
        <v>462</v>
      </c>
      <c r="B27" s="592" t="s">
        <v>676</v>
      </c>
      <c r="C27" s="583">
        <f>C26</f>
        <v>5237</v>
      </c>
    </row>
    <row r="28" spans="1:3" ht="12.75">
      <c r="A28" s="60" t="s">
        <v>463</v>
      </c>
      <c r="B28" s="588" t="s">
        <v>677</v>
      </c>
      <c r="C28" s="584">
        <v>0</v>
      </c>
    </row>
    <row r="29" spans="1:3" ht="13.5" thickBot="1">
      <c r="A29" s="31" t="s">
        <v>465</v>
      </c>
      <c r="B29" s="593" t="s">
        <v>678</v>
      </c>
      <c r="C29" s="585">
        <v>0</v>
      </c>
    </row>
    <row r="30" ht="33.75" customHeight="1"/>
    <row r="31" spans="2:3" ht="12.75">
      <c r="B31" s="775" t="s">
        <v>232</v>
      </c>
      <c r="C31" s="775"/>
    </row>
    <row r="33" ht="12.75">
      <c r="C33" t="s">
        <v>5</v>
      </c>
    </row>
  </sheetData>
  <mergeCells count="3">
    <mergeCell ref="C1:C2"/>
    <mergeCell ref="A3:C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C1" sqref="C1:C3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835" t="s">
        <v>870</v>
      </c>
    </row>
    <row r="2" ht="12.75">
      <c r="C2" s="835"/>
    </row>
    <row r="3" ht="12.75">
      <c r="C3" s="835"/>
    </row>
    <row r="4" spans="1:3" ht="33.75" customHeight="1">
      <c r="A4" s="833" t="s">
        <v>769</v>
      </c>
      <c r="B4" s="833"/>
      <c r="C4" s="833"/>
    </row>
    <row r="5" spans="1:2" ht="14.25" customHeight="1">
      <c r="A5" s="77"/>
      <c r="B5" s="77"/>
    </row>
    <row r="6" ht="13.5" thickBot="1">
      <c r="C6" s="93" t="s">
        <v>770</v>
      </c>
    </row>
    <row r="7" spans="1:3" ht="23.25" customHeight="1" thickBot="1">
      <c r="A7" s="349" t="s">
        <v>451</v>
      </c>
      <c r="B7" s="350" t="s">
        <v>674</v>
      </c>
      <c r="C7" s="351" t="s">
        <v>588</v>
      </c>
    </row>
    <row r="8" spans="1:3" ht="16.5" customHeight="1">
      <c r="A8" s="195" t="s">
        <v>454</v>
      </c>
      <c r="B8" s="34" t="s">
        <v>675</v>
      </c>
      <c r="C8" s="34">
        <f>C9+C10-C11</f>
        <v>74885</v>
      </c>
    </row>
    <row r="9" spans="1:3" ht="15.75" customHeight="1">
      <c r="A9" s="58" t="s">
        <v>462</v>
      </c>
      <c r="B9" s="82" t="s">
        <v>676</v>
      </c>
      <c r="C9" s="28">
        <v>77385</v>
      </c>
    </row>
    <row r="10" spans="1:3" ht="18.75" customHeight="1">
      <c r="A10" s="60" t="s">
        <v>463</v>
      </c>
      <c r="B10" s="79" t="s">
        <v>677</v>
      </c>
      <c r="C10" s="6">
        <v>5000</v>
      </c>
    </row>
    <row r="11" spans="1:3" ht="17.25" customHeight="1">
      <c r="A11" s="60" t="s">
        <v>465</v>
      </c>
      <c r="B11" s="79" t="s">
        <v>678</v>
      </c>
      <c r="C11" s="6">
        <v>7500</v>
      </c>
    </row>
    <row r="12" spans="1:3" ht="16.5" customHeight="1" thickBot="1">
      <c r="A12" s="63" t="s">
        <v>467</v>
      </c>
      <c r="B12" s="80" t="s">
        <v>679</v>
      </c>
      <c r="C12" s="47">
        <v>0</v>
      </c>
    </row>
    <row r="13" spans="1:3" ht="20.25" customHeight="1" thickBot="1">
      <c r="A13" s="352" t="s">
        <v>456</v>
      </c>
      <c r="B13" s="353" t="s">
        <v>680</v>
      </c>
      <c r="C13" s="354">
        <f>C14+C15</f>
        <v>150000</v>
      </c>
    </row>
    <row r="14" spans="1:3" ht="16.5" customHeight="1">
      <c r="A14" s="58" t="s">
        <v>462</v>
      </c>
      <c r="B14" s="59" t="s">
        <v>697</v>
      </c>
      <c r="C14" s="28">
        <v>150000</v>
      </c>
    </row>
    <row r="15" spans="1:3" ht="16.5" customHeight="1" thickBot="1">
      <c r="A15" s="60">
        <v>2</v>
      </c>
      <c r="B15" s="62" t="s">
        <v>698</v>
      </c>
      <c r="C15" s="6"/>
    </row>
    <row r="16" spans="1:3" ht="18" customHeight="1" thickBot="1">
      <c r="A16" s="352" t="s">
        <v>460</v>
      </c>
      <c r="B16" s="353" t="s">
        <v>389</v>
      </c>
      <c r="C16" s="354">
        <f>C17+C29</f>
        <v>220885</v>
      </c>
    </row>
    <row r="17" spans="1:3" ht="17.25" customHeight="1">
      <c r="A17" s="81" t="s">
        <v>462</v>
      </c>
      <c r="B17" s="65" t="s">
        <v>681</v>
      </c>
      <c r="C17" s="34">
        <f>C18+C21+C22+C23+C24+C25+C26+C27+C28</f>
        <v>200885</v>
      </c>
    </row>
    <row r="18" spans="1:3" ht="17.25" customHeight="1">
      <c r="A18" s="60"/>
      <c r="B18" s="62" t="s">
        <v>771</v>
      </c>
      <c r="C18" s="6">
        <f>C19+C20</f>
        <v>30000</v>
      </c>
    </row>
    <row r="19" spans="1:3" ht="17.25" customHeight="1">
      <c r="A19" s="60"/>
      <c r="B19" s="79" t="s">
        <v>637</v>
      </c>
      <c r="C19" s="6">
        <v>15000</v>
      </c>
    </row>
    <row r="20" spans="1:3" ht="17.25" customHeight="1">
      <c r="A20" s="60"/>
      <c r="B20" s="79" t="s">
        <v>638</v>
      </c>
      <c r="C20" s="6">
        <v>15000</v>
      </c>
    </row>
    <row r="21" spans="1:3" ht="17.25" customHeight="1">
      <c r="A21" s="60"/>
      <c r="B21" s="62" t="s">
        <v>772</v>
      </c>
      <c r="C21" s="6">
        <v>45000</v>
      </c>
    </row>
    <row r="22" spans="1:3" ht="17.25" customHeight="1">
      <c r="A22" s="60"/>
      <c r="B22" s="62" t="s">
        <v>239</v>
      </c>
      <c r="C22" s="6">
        <v>10000</v>
      </c>
    </row>
    <row r="23" spans="1:3" ht="16.5" customHeight="1">
      <c r="A23" s="60"/>
      <c r="B23" s="62" t="s">
        <v>773</v>
      </c>
      <c r="C23" s="6">
        <v>10000</v>
      </c>
    </row>
    <row r="24" spans="1:3" ht="19.5" customHeight="1">
      <c r="A24" s="60"/>
      <c r="B24" s="61" t="s">
        <v>774</v>
      </c>
      <c r="C24" s="6">
        <v>64885</v>
      </c>
    </row>
    <row r="25" spans="1:3" ht="19.5" customHeight="1">
      <c r="A25" s="60"/>
      <c r="B25" s="61" t="s">
        <v>235</v>
      </c>
      <c r="C25" s="6">
        <v>1000</v>
      </c>
    </row>
    <row r="26" spans="1:3" ht="18" customHeight="1">
      <c r="A26" s="63"/>
      <c r="B26" s="254" t="s">
        <v>236</v>
      </c>
      <c r="C26" s="6">
        <v>5000</v>
      </c>
    </row>
    <row r="27" spans="1:3" ht="18" customHeight="1">
      <c r="A27" s="63"/>
      <c r="B27" s="254" t="s">
        <v>237</v>
      </c>
      <c r="C27" s="6">
        <v>15000</v>
      </c>
    </row>
    <row r="28" spans="1:3" ht="18" customHeight="1">
      <c r="A28" s="63"/>
      <c r="B28" s="254" t="s">
        <v>238</v>
      </c>
      <c r="C28" s="6">
        <v>20000</v>
      </c>
    </row>
    <row r="29" spans="1:3" ht="15.75" customHeight="1">
      <c r="A29" s="96" t="s">
        <v>463</v>
      </c>
      <c r="B29" s="97" t="s">
        <v>775</v>
      </c>
      <c r="C29" s="5">
        <f>C30</f>
        <v>20000</v>
      </c>
    </row>
    <row r="30" spans="1:3" ht="25.5">
      <c r="A30" s="63"/>
      <c r="B30" s="98" t="s">
        <v>776</v>
      </c>
      <c r="C30" s="47">
        <v>20000</v>
      </c>
    </row>
    <row r="31" spans="1:3" ht="16.5" customHeight="1">
      <c r="A31" s="355" t="s">
        <v>483</v>
      </c>
      <c r="B31" s="183" t="s">
        <v>682</v>
      </c>
      <c r="C31" s="183">
        <f>C32+C33-C34</f>
        <v>4000</v>
      </c>
    </row>
    <row r="32" spans="1:3" ht="15.75" customHeight="1">
      <c r="A32" s="58" t="s">
        <v>462</v>
      </c>
      <c r="B32" s="82" t="s">
        <v>676</v>
      </c>
      <c r="C32" s="99">
        <v>7000</v>
      </c>
    </row>
    <row r="33" spans="1:3" ht="15" customHeight="1">
      <c r="A33" s="60" t="s">
        <v>463</v>
      </c>
      <c r="B33" s="79" t="s">
        <v>677</v>
      </c>
      <c r="C33" s="100">
        <v>2000</v>
      </c>
    </row>
    <row r="34" spans="1:3" ht="15" customHeight="1" thickBot="1">
      <c r="A34" s="31" t="s">
        <v>465</v>
      </c>
      <c r="B34" s="83" t="s">
        <v>678</v>
      </c>
      <c r="C34" s="101">
        <v>5000</v>
      </c>
    </row>
    <row r="37" spans="2:3" ht="12.75">
      <c r="B37" s="775" t="s">
        <v>240</v>
      </c>
      <c r="C37" s="775"/>
    </row>
    <row r="39" ht="12.75">
      <c r="C39" t="s">
        <v>846</v>
      </c>
    </row>
    <row r="42" spans="1:3" ht="12.75">
      <c r="A42" s="29"/>
      <c r="B42" s="29"/>
      <c r="C42" s="836"/>
    </row>
    <row r="43" spans="1:3" ht="12" customHeight="1">
      <c r="A43" s="29"/>
      <c r="B43" s="29"/>
      <c r="C43" s="836"/>
    </row>
    <row r="44" spans="1:3" ht="14.25" customHeight="1">
      <c r="A44" s="834"/>
      <c r="B44" s="834"/>
      <c r="C44" s="29"/>
    </row>
    <row r="45" spans="1:3" ht="15.75">
      <c r="A45" s="103"/>
      <c r="B45" s="103"/>
      <c r="C45" s="102"/>
    </row>
    <row r="46" spans="1:3" ht="12.75">
      <c r="A46" s="29"/>
      <c r="B46" s="29"/>
      <c r="C46" s="104"/>
    </row>
    <row r="47" spans="1:3" ht="12.75">
      <c r="A47" s="73"/>
      <c r="B47" s="73"/>
      <c r="C47" s="95"/>
    </row>
    <row r="48" spans="1:3" ht="12.75">
      <c r="A48" s="73"/>
      <c r="B48" s="70"/>
      <c r="C48" s="70"/>
    </row>
    <row r="49" spans="1:3" ht="12.75">
      <c r="A49" s="85"/>
      <c r="B49" s="105"/>
      <c r="C49" s="29"/>
    </row>
    <row r="50" spans="1:3" ht="12.75">
      <c r="A50" s="85"/>
      <c r="B50" s="105"/>
      <c r="C50" s="29"/>
    </row>
    <row r="51" spans="1:3" ht="12.75">
      <c r="A51" s="85"/>
      <c r="B51" s="105"/>
      <c r="C51" s="29"/>
    </row>
    <row r="52" spans="1:3" ht="12.75">
      <c r="A52" s="85"/>
      <c r="B52" s="105"/>
      <c r="C52" s="29"/>
    </row>
    <row r="53" spans="1:3" ht="12.75">
      <c r="A53" s="73"/>
      <c r="B53" s="70"/>
      <c r="C53" s="70"/>
    </row>
    <row r="54" spans="1:3" ht="12.75">
      <c r="A54" s="85"/>
      <c r="B54" s="29"/>
      <c r="C54" s="29"/>
    </row>
    <row r="55" spans="1:3" ht="12.75">
      <c r="A55" s="73"/>
      <c r="B55" s="70"/>
      <c r="C55" s="70"/>
    </row>
    <row r="56" spans="1:3" ht="12.75">
      <c r="A56" s="73"/>
      <c r="B56" s="70"/>
      <c r="C56" s="70"/>
    </row>
    <row r="57" spans="1:3" ht="12.75">
      <c r="A57" s="85"/>
      <c r="B57" s="104"/>
      <c r="C57" s="29"/>
    </row>
    <row r="58" spans="1:3" ht="12.75">
      <c r="A58" s="85"/>
      <c r="B58" s="104"/>
      <c r="C58" s="29"/>
    </row>
    <row r="59" spans="1:3" ht="12.75">
      <c r="A59" s="106"/>
      <c r="B59" s="70"/>
      <c r="C59" s="70"/>
    </row>
    <row r="60" spans="1:3" ht="12.75">
      <c r="A60" s="85"/>
      <c r="B60" s="104"/>
      <c r="C60" s="29"/>
    </row>
    <row r="61" spans="1:3" ht="12.75">
      <c r="A61" s="73"/>
      <c r="B61" s="70"/>
      <c r="C61" s="70"/>
    </row>
    <row r="62" spans="1:3" ht="12.75">
      <c r="A62" s="85"/>
      <c r="B62" s="105"/>
      <c r="C62" s="29"/>
    </row>
    <row r="63" spans="1:3" ht="12.75">
      <c r="A63" s="85"/>
      <c r="B63" s="105"/>
      <c r="C63" s="71"/>
    </row>
    <row r="64" spans="1:3" ht="12.75">
      <c r="A64" s="85"/>
      <c r="B64" s="105"/>
      <c r="C64" s="71"/>
    </row>
    <row r="65" spans="1:3" ht="12.75">
      <c r="A65" s="29"/>
      <c r="B65" s="29"/>
      <c r="C65" s="29"/>
    </row>
    <row r="66" spans="1:3" ht="12.75">
      <c r="A66" s="29"/>
      <c r="B66" s="29"/>
      <c r="C66" s="29"/>
    </row>
    <row r="67" spans="1:3" ht="12.75">
      <c r="A67" s="29"/>
      <c r="B67" s="29"/>
      <c r="C67" s="29"/>
    </row>
    <row r="68" spans="1:3" ht="12.75">
      <c r="A68" s="29"/>
      <c r="B68" s="29"/>
      <c r="C68" s="29"/>
    </row>
    <row r="69" spans="1:3" ht="12.75">
      <c r="A69" s="29"/>
      <c r="B69" s="29"/>
      <c r="C69" s="29"/>
    </row>
    <row r="70" spans="1:3" ht="12.75">
      <c r="A70" s="29"/>
      <c r="B70" s="29"/>
      <c r="C70" s="29"/>
    </row>
    <row r="71" spans="1:3" ht="12.75">
      <c r="A71" s="29"/>
      <c r="B71" s="29"/>
      <c r="C71" s="29"/>
    </row>
    <row r="72" spans="1:3" ht="12.75">
      <c r="A72" s="29"/>
      <c r="B72" s="29"/>
      <c r="C72" s="29"/>
    </row>
    <row r="73" spans="1:3" ht="12.75">
      <c r="A73" s="29"/>
      <c r="B73" s="29"/>
      <c r="C73" s="29"/>
    </row>
    <row r="74" spans="1:3" ht="12.75">
      <c r="A74" s="29"/>
      <c r="B74" s="29"/>
      <c r="C74" s="29"/>
    </row>
    <row r="75" spans="1:3" ht="12.75">
      <c r="A75" s="29"/>
      <c r="B75" s="29"/>
      <c r="C75" s="29"/>
    </row>
    <row r="76" spans="1:3" ht="12.75">
      <c r="A76" s="29"/>
      <c r="B76" s="29"/>
      <c r="C76" s="29"/>
    </row>
    <row r="77" spans="1:3" ht="12.75">
      <c r="A77" s="29"/>
      <c r="B77" s="29"/>
      <c r="C77" s="29"/>
    </row>
    <row r="78" spans="1:3" ht="12.75">
      <c r="A78" s="29"/>
      <c r="B78" s="29"/>
      <c r="C78" s="29"/>
    </row>
    <row r="79" spans="1:3" ht="12.75">
      <c r="A79" s="29"/>
      <c r="B79" s="29"/>
      <c r="C79" s="29"/>
    </row>
    <row r="80" spans="1:3" ht="12.75">
      <c r="A80" s="29"/>
      <c r="B80" s="29"/>
      <c r="C80" s="29"/>
    </row>
    <row r="81" spans="1:3" ht="12.75">
      <c r="A81" s="29"/>
      <c r="B81" s="29"/>
      <c r="C81" s="29"/>
    </row>
  </sheetData>
  <mergeCells count="5">
    <mergeCell ref="A44:B44"/>
    <mergeCell ref="C1:C3"/>
    <mergeCell ref="C42:C43"/>
    <mergeCell ref="A4:C4"/>
    <mergeCell ref="B37:C3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F2" sqref="F2:L2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2.00390625" style="0" customWidth="1"/>
    <col min="4" max="4" width="9.75390625" style="0" customWidth="1"/>
    <col min="5" max="5" width="9.25390625" style="0" customWidth="1"/>
    <col min="6" max="6" width="8.875" style="0" customWidth="1"/>
    <col min="7" max="7" width="9.00390625" style="0" customWidth="1"/>
    <col min="8" max="8" width="9.625" style="0" customWidth="1"/>
    <col min="9" max="9" width="8.625" style="0" customWidth="1"/>
    <col min="10" max="10" width="10.00390625" style="0" customWidth="1"/>
    <col min="11" max="11" width="9.625" style="0" customWidth="1"/>
    <col min="12" max="12" width="9.25390625" style="0" customWidth="1"/>
    <col min="13" max="13" width="9.375" style="0" customWidth="1"/>
  </cols>
  <sheetData>
    <row r="1" spans="9:13" ht="12.75">
      <c r="I1" s="837"/>
      <c r="J1" s="837"/>
      <c r="K1" s="837"/>
      <c r="L1" s="837"/>
      <c r="M1" s="837"/>
    </row>
    <row r="2" spans="5:13" ht="12.75">
      <c r="E2" s="507"/>
      <c r="F2" s="843" t="s">
        <v>871</v>
      </c>
      <c r="G2" s="843"/>
      <c r="H2" s="843"/>
      <c r="I2" s="843"/>
      <c r="J2" s="843"/>
      <c r="K2" s="843"/>
      <c r="L2" s="843"/>
      <c r="M2" s="508"/>
    </row>
    <row r="3" spans="9:13" ht="12.75">
      <c r="I3" s="503"/>
      <c r="J3" s="503"/>
      <c r="K3" s="503"/>
      <c r="L3" s="503"/>
      <c r="M3" s="503"/>
    </row>
    <row r="4" spans="8:13" ht="12.75">
      <c r="H4" s="30"/>
      <c r="I4" s="502"/>
      <c r="J4" s="502"/>
      <c r="K4" s="502"/>
      <c r="L4" s="502"/>
      <c r="M4" s="502"/>
    </row>
    <row r="5" spans="1:13" ht="18">
      <c r="A5" s="841" t="s">
        <v>707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</row>
    <row r="6" spans="1:13" ht="18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4" ht="13.5" thickBot="1">
      <c r="A7" s="111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296" t="s">
        <v>542</v>
      </c>
      <c r="N7" s="111"/>
    </row>
    <row r="8" spans="1:14" ht="21" customHeight="1" thickBot="1">
      <c r="A8" s="332"/>
      <c r="B8" s="333"/>
      <c r="C8" s="333" t="s">
        <v>708</v>
      </c>
      <c r="D8" s="838" t="s">
        <v>709</v>
      </c>
      <c r="E8" s="839"/>
      <c r="F8" s="839"/>
      <c r="G8" s="839"/>
      <c r="H8" s="839"/>
      <c r="I8" s="839"/>
      <c r="J8" s="839"/>
      <c r="K8" s="839"/>
      <c r="L8" s="839"/>
      <c r="M8" s="840"/>
      <c r="N8" s="111"/>
    </row>
    <row r="9" spans="1:14" ht="15.75" customHeight="1">
      <c r="A9" s="334"/>
      <c r="B9" s="335" t="s">
        <v>710</v>
      </c>
      <c r="C9" s="335" t="s">
        <v>711</v>
      </c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111"/>
    </row>
    <row r="10" spans="1:14" ht="15.75" customHeight="1">
      <c r="A10" s="335" t="s">
        <v>411</v>
      </c>
      <c r="B10" s="335" t="s">
        <v>712</v>
      </c>
      <c r="C10" s="335" t="s">
        <v>713</v>
      </c>
      <c r="D10" s="335">
        <v>2007</v>
      </c>
      <c r="E10" s="335">
        <v>2008</v>
      </c>
      <c r="F10" s="335">
        <v>2009</v>
      </c>
      <c r="G10" s="335">
        <v>2010</v>
      </c>
      <c r="H10" s="335">
        <v>2011</v>
      </c>
      <c r="I10" s="335">
        <v>2012</v>
      </c>
      <c r="J10" s="335">
        <v>2013</v>
      </c>
      <c r="K10" s="335">
        <v>2014</v>
      </c>
      <c r="L10" s="335">
        <v>2015</v>
      </c>
      <c r="M10" s="335">
        <v>2016</v>
      </c>
      <c r="N10" s="111"/>
    </row>
    <row r="11" spans="1:14" ht="15.75" customHeight="1">
      <c r="A11" s="334"/>
      <c r="B11" s="336"/>
      <c r="C11" s="335" t="s">
        <v>714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111"/>
    </row>
    <row r="12" spans="1:14" ht="6.75" customHeight="1" thickBot="1">
      <c r="A12" s="334"/>
      <c r="B12" s="336"/>
      <c r="C12" s="335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111"/>
    </row>
    <row r="13" spans="1:14" ht="7.5" customHeight="1" thickBot="1">
      <c r="A13" s="301">
        <v>1</v>
      </c>
      <c r="B13" s="301">
        <v>2</v>
      </c>
      <c r="C13" s="301">
        <v>3</v>
      </c>
      <c r="D13" s="301">
        <v>4</v>
      </c>
      <c r="E13" s="301">
        <v>5</v>
      </c>
      <c r="F13" s="301">
        <v>6</v>
      </c>
      <c r="G13" s="301">
        <v>7</v>
      </c>
      <c r="H13" s="301">
        <v>8</v>
      </c>
      <c r="I13" s="301">
        <v>9</v>
      </c>
      <c r="J13" s="301">
        <v>10</v>
      </c>
      <c r="K13" s="301">
        <v>11</v>
      </c>
      <c r="L13" s="301">
        <v>12</v>
      </c>
      <c r="M13" s="301">
        <v>13</v>
      </c>
      <c r="N13" s="111"/>
    </row>
    <row r="14" spans="1:14" ht="19.5" customHeight="1">
      <c r="A14" s="302" t="s">
        <v>462</v>
      </c>
      <c r="B14" s="303" t="s">
        <v>715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>
        <v>0</v>
      </c>
      <c r="N14" s="111"/>
    </row>
    <row r="15" spans="1:14" ht="19.5" customHeight="1">
      <c r="A15" s="305" t="s">
        <v>463</v>
      </c>
      <c r="B15" s="306" t="s">
        <v>716</v>
      </c>
      <c r="C15" s="328">
        <v>10490658</v>
      </c>
      <c r="D15" s="328">
        <v>10512531</v>
      </c>
      <c r="E15" s="328">
        <v>9504710</v>
      </c>
      <c r="F15" s="328">
        <v>7731738</v>
      </c>
      <c r="G15" s="328">
        <v>6048766</v>
      </c>
      <c r="H15" s="328">
        <v>4345794</v>
      </c>
      <c r="I15" s="328">
        <v>2642823</v>
      </c>
      <c r="J15" s="328">
        <v>1316419</v>
      </c>
      <c r="K15" s="328">
        <v>620000</v>
      </c>
      <c r="L15" s="328">
        <v>0</v>
      </c>
      <c r="M15" s="328">
        <f>'Z14a'!M30</f>
        <v>0</v>
      </c>
      <c r="N15" s="111"/>
    </row>
    <row r="16" spans="1:14" ht="19.5" customHeight="1">
      <c r="A16" s="305" t="s">
        <v>465</v>
      </c>
      <c r="B16" s="306" t="s">
        <v>717</v>
      </c>
      <c r="C16" s="306">
        <v>2523050</v>
      </c>
      <c r="D16" s="306">
        <v>36000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111"/>
    </row>
    <row r="17" spans="1:14" ht="19.5" customHeight="1">
      <c r="A17" s="305" t="s">
        <v>467</v>
      </c>
      <c r="B17" s="306" t="s">
        <v>718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111"/>
    </row>
    <row r="18" spans="1:14" ht="19.5" customHeight="1">
      <c r="A18" s="302" t="s">
        <v>469</v>
      </c>
      <c r="B18" s="306" t="s">
        <v>719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111"/>
    </row>
    <row r="19" spans="1:14" ht="19.5" customHeight="1">
      <c r="A19" s="302"/>
      <c r="B19" s="306" t="s">
        <v>720</v>
      </c>
      <c r="C19" s="306">
        <v>0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111"/>
    </row>
    <row r="20" spans="1:14" ht="19.5" customHeight="1">
      <c r="A20" s="302"/>
      <c r="B20" s="306" t="s">
        <v>721</v>
      </c>
      <c r="C20" s="306">
        <f>C21+C22+C23+C24</f>
        <v>0</v>
      </c>
      <c r="D20" s="306">
        <f aca="true" t="shared" si="0" ref="D20:M20">D21+D22+D23+D24</f>
        <v>0</v>
      </c>
      <c r="E20" s="306">
        <f t="shared" si="0"/>
        <v>0</v>
      </c>
      <c r="F20" s="306">
        <f t="shared" si="0"/>
        <v>0</v>
      </c>
      <c r="G20" s="306">
        <f t="shared" si="0"/>
        <v>0</v>
      </c>
      <c r="H20" s="306">
        <f t="shared" si="0"/>
        <v>0</v>
      </c>
      <c r="I20" s="306">
        <f t="shared" si="0"/>
        <v>0</v>
      </c>
      <c r="J20" s="306">
        <f t="shared" si="0"/>
        <v>0</v>
      </c>
      <c r="K20" s="306">
        <f t="shared" si="0"/>
        <v>0</v>
      </c>
      <c r="L20" s="306">
        <f t="shared" si="0"/>
        <v>0</v>
      </c>
      <c r="M20" s="306">
        <f t="shared" si="0"/>
        <v>0</v>
      </c>
      <c r="N20" s="111"/>
    </row>
    <row r="21" spans="1:14" ht="19.5" customHeight="1">
      <c r="A21" s="302"/>
      <c r="B21" s="307" t="s">
        <v>491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111"/>
    </row>
    <row r="22" spans="1:14" ht="19.5" customHeight="1">
      <c r="A22" s="302"/>
      <c r="B22" s="307" t="s">
        <v>492</v>
      </c>
      <c r="C22" s="306">
        <v>0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111"/>
    </row>
    <row r="23" spans="1:14" ht="23.25" customHeight="1">
      <c r="A23" s="302"/>
      <c r="B23" s="329" t="s">
        <v>722</v>
      </c>
      <c r="C23" s="306">
        <v>0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111"/>
    </row>
    <row r="24" spans="1:14" ht="19.5" customHeight="1">
      <c r="A24" s="308"/>
      <c r="B24" s="307" t="s">
        <v>723</v>
      </c>
      <c r="C24" s="306">
        <v>0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111"/>
    </row>
    <row r="25" spans="1:14" ht="19.5" customHeight="1">
      <c r="A25" s="525" t="s">
        <v>493</v>
      </c>
      <c r="B25" s="526" t="s">
        <v>495</v>
      </c>
      <c r="C25" s="527">
        <f>'Z14a'!C10</f>
        <v>32973160</v>
      </c>
      <c r="D25" s="527">
        <f>'Z14a'!D10</f>
        <v>36731159</v>
      </c>
      <c r="E25" s="527">
        <f>'Z14a'!E10</f>
        <v>30145000</v>
      </c>
      <c r="F25" s="527">
        <f>'Z14a'!F10</f>
        <v>29600000</v>
      </c>
      <c r="G25" s="527">
        <f>'Z14a'!G10</f>
        <v>29200000</v>
      </c>
      <c r="H25" s="527">
        <f>'Z14a'!H10</f>
        <v>29400000</v>
      </c>
      <c r="I25" s="527">
        <f>'Z14a'!I10</f>
        <v>29500000</v>
      </c>
      <c r="J25" s="527">
        <f>'Z14a'!J10</f>
        <v>29600000</v>
      </c>
      <c r="K25" s="527">
        <f>'Z14a'!K10</f>
        <v>29700000</v>
      </c>
      <c r="L25" s="527">
        <f>'Z14a'!L10</f>
        <v>30000000</v>
      </c>
      <c r="M25" s="527">
        <f>'Z14a'!M10</f>
        <v>30100000</v>
      </c>
      <c r="N25" s="111"/>
    </row>
    <row r="26" spans="1:14" ht="19.5" customHeight="1">
      <c r="A26" s="528" t="s">
        <v>494</v>
      </c>
      <c r="B26" s="529" t="s">
        <v>724</v>
      </c>
      <c r="C26" s="530">
        <f>'Z14a'!C30</f>
        <v>13013708</v>
      </c>
      <c r="D26" s="530">
        <f>'Z14a'!D30</f>
        <v>10548531</v>
      </c>
      <c r="E26" s="530">
        <f>'Z14a'!E30</f>
        <v>9784587</v>
      </c>
      <c r="F26" s="530">
        <f>'Z14a'!F30</f>
        <v>7923723</v>
      </c>
      <c r="G26" s="530">
        <f>'Z14a'!G30</f>
        <v>6263017</v>
      </c>
      <c r="H26" s="530">
        <f>'Z14a'!H30</f>
        <v>4626762</v>
      </c>
      <c r="I26" s="530">
        <f>'Z14a'!I30</f>
        <v>3742421</v>
      </c>
      <c r="J26" s="530">
        <f>'Z14a'!J30</f>
        <v>1421817</v>
      </c>
      <c r="K26" s="530">
        <f>'Z14a'!K30</f>
        <v>722446</v>
      </c>
      <c r="L26" s="530">
        <f>'Z14a'!L30</f>
        <v>36982</v>
      </c>
      <c r="M26" s="530">
        <f>'Z14a'!M30</f>
        <v>0</v>
      </c>
      <c r="N26" s="111"/>
    </row>
    <row r="27" spans="1:14" ht="19.5" customHeight="1" thickBot="1">
      <c r="A27" s="309" t="s">
        <v>481</v>
      </c>
      <c r="B27" s="330" t="s">
        <v>725</v>
      </c>
      <c r="C27" s="331">
        <f>C26/C25</f>
        <v>0.3946757908553502</v>
      </c>
      <c r="D27" s="331">
        <f aca="true" t="shared" si="1" ref="D27:M27">D26/D25</f>
        <v>0.28718208973476717</v>
      </c>
      <c r="E27" s="331">
        <f t="shared" si="1"/>
        <v>0.32458407696135344</v>
      </c>
      <c r="F27" s="331">
        <f t="shared" si="1"/>
        <v>0.2676933445945946</v>
      </c>
      <c r="G27" s="331">
        <f t="shared" si="1"/>
        <v>0.21448688356164383</v>
      </c>
      <c r="H27" s="331">
        <f t="shared" si="1"/>
        <v>0.15737285714285715</v>
      </c>
      <c r="I27" s="331">
        <f t="shared" si="1"/>
        <v>0.1268617288135593</v>
      </c>
      <c r="J27" s="331">
        <f t="shared" si="1"/>
        <v>0.048034358108108105</v>
      </c>
      <c r="K27" s="331">
        <f t="shared" si="1"/>
        <v>0.024324781144781146</v>
      </c>
      <c r="L27" s="331">
        <f t="shared" si="1"/>
        <v>0.0012327333333333333</v>
      </c>
      <c r="M27" s="331">
        <f t="shared" si="1"/>
        <v>0</v>
      </c>
      <c r="N27" s="111"/>
    </row>
    <row r="28" spans="1:14" ht="12.7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111"/>
    </row>
    <row r="29" spans="1:14" ht="12.75">
      <c r="A29" s="300"/>
      <c r="B29" s="300"/>
      <c r="C29" s="300"/>
      <c r="D29" s="300"/>
      <c r="E29" s="300"/>
      <c r="F29" s="300"/>
      <c r="G29" s="842" t="s">
        <v>823</v>
      </c>
      <c r="H29" s="842"/>
      <c r="I29" s="842"/>
      <c r="J29" s="842"/>
      <c r="K29" s="842"/>
      <c r="L29" s="842"/>
      <c r="M29" s="300"/>
      <c r="N29" s="111"/>
    </row>
    <row r="30" spans="1:14" ht="12.75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111"/>
    </row>
    <row r="31" spans="1:14" ht="12.75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 t="s">
        <v>846</v>
      </c>
      <c r="L31" s="300"/>
      <c r="M31" s="300"/>
      <c r="N31" s="111"/>
    </row>
    <row r="32" spans="1:14" ht="12.7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111"/>
    </row>
    <row r="33" spans="1:14" ht="12.7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111"/>
    </row>
    <row r="34" spans="1:14" ht="12.75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111"/>
    </row>
    <row r="35" spans="1:14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</sheetData>
  <mergeCells count="5">
    <mergeCell ref="I1:M1"/>
    <mergeCell ref="D8:M8"/>
    <mergeCell ref="A5:M5"/>
    <mergeCell ref="G29:L29"/>
    <mergeCell ref="F2:L2"/>
  </mergeCells>
  <printOptions horizontalCentered="1" verticalCentered="1"/>
  <pageMargins left="0.5905511811023623" right="0.5905511811023623" top="0.34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I2" sqref="I2:L2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3" width="10.00390625" style="0" customWidth="1"/>
  </cols>
  <sheetData>
    <row r="1" spans="10:12" ht="12.75">
      <c r="J1" s="679" t="s">
        <v>843</v>
      </c>
      <c r="K1" s="679"/>
      <c r="L1" s="679"/>
    </row>
    <row r="2" spans="9:12" ht="9" customHeight="1">
      <c r="I2" s="647" t="s">
        <v>872</v>
      </c>
      <c r="J2" s="775"/>
      <c r="K2" s="775"/>
      <c r="L2" s="775"/>
    </row>
    <row r="3" spans="10:12" ht="9" customHeight="1">
      <c r="J3" s="679" t="s">
        <v>6</v>
      </c>
      <c r="K3" s="679"/>
      <c r="L3" s="679"/>
    </row>
    <row r="4" spans="1:12" ht="12.75">
      <c r="A4" s="845" t="s">
        <v>619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</row>
    <row r="5" ht="5.25" customHeight="1"/>
    <row r="6" ht="13.5" thickBot="1"/>
    <row r="7" spans="1:13" ht="20.25" customHeight="1" thickBot="1">
      <c r="A7" s="848" t="s">
        <v>411</v>
      </c>
      <c r="B7" s="850" t="s">
        <v>674</v>
      </c>
      <c r="C7" s="846" t="s">
        <v>726</v>
      </c>
      <c r="D7" s="846" t="s">
        <v>618</v>
      </c>
      <c r="E7" s="852" t="s">
        <v>620</v>
      </c>
      <c r="F7" s="853"/>
      <c r="G7" s="853"/>
      <c r="H7" s="853"/>
      <c r="I7" s="853"/>
      <c r="J7" s="853"/>
      <c r="K7" s="853"/>
      <c r="L7" s="853"/>
      <c r="M7" s="854"/>
    </row>
    <row r="8" spans="1:13" ht="35.25" customHeight="1" thickBot="1">
      <c r="A8" s="849"/>
      <c r="B8" s="851"/>
      <c r="C8" s="847"/>
      <c r="D8" s="847"/>
      <c r="E8" s="324">
        <v>2008</v>
      </c>
      <c r="F8" s="325">
        <v>2009</v>
      </c>
      <c r="G8" s="325">
        <v>2010</v>
      </c>
      <c r="H8" s="325">
        <v>2011</v>
      </c>
      <c r="I8" s="325">
        <v>2012</v>
      </c>
      <c r="J8" s="325">
        <v>2013</v>
      </c>
      <c r="K8" s="325">
        <v>2014</v>
      </c>
      <c r="L8" s="325">
        <v>2015</v>
      </c>
      <c r="M8" s="326">
        <v>2016</v>
      </c>
    </row>
    <row r="9" spans="1:13" ht="11.25" customHeight="1">
      <c r="A9" s="327">
        <v>1</v>
      </c>
      <c r="B9" s="322">
        <v>2</v>
      </c>
      <c r="C9" s="321">
        <v>3</v>
      </c>
      <c r="D9" s="321">
        <v>4</v>
      </c>
      <c r="E9" s="321">
        <v>5</v>
      </c>
      <c r="F9" s="322">
        <v>6</v>
      </c>
      <c r="G9" s="322">
        <v>7</v>
      </c>
      <c r="H9" s="322">
        <v>8</v>
      </c>
      <c r="I9" s="322">
        <v>9</v>
      </c>
      <c r="J9" s="322">
        <v>10</v>
      </c>
      <c r="K9" s="322">
        <v>11</v>
      </c>
      <c r="L9" s="322">
        <v>12</v>
      </c>
      <c r="M9" s="323">
        <v>13</v>
      </c>
    </row>
    <row r="10" spans="1:13" ht="12.75">
      <c r="A10" s="310" t="s">
        <v>454</v>
      </c>
      <c r="B10" s="311" t="s">
        <v>621</v>
      </c>
      <c r="C10" s="312">
        <f>C11+C15+C16</f>
        <v>32973160</v>
      </c>
      <c r="D10" s="312">
        <f aca="true" t="shared" si="0" ref="D10:M10">D11+D15+D16</f>
        <v>36731159</v>
      </c>
      <c r="E10" s="312">
        <f t="shared" si="0"/>
        <v>30145000</v>
      </c>
      <c r="F10" s="312">
        <f t="shared" si="0"/>
        <v>29600000</v>
      </c>
      <c r="G10" s="312">
        <f t="shared" si="0"/>
        <v>29200000</v>
      </c>
      <c r="H10" s="312">
        <f t="shared" si="0"/>
        <v>29400000</v>
      </c>
      <c r="I10" s="312">
        <f t="shared" si="0"/>
        <v>29500000</v>
      </c>
      <c r="J10" s="312">
        <f t="shared" si="0"/>
        <v>29600000</v>
      </c>
      <c r="K10" s="312">
        <f t="shared" si="0"/>
        <v>29700000</v>
      </c>
      <c r="L10" s="312">
        <f t="shared" si="0"/>
        <v>30000000</v>
      </c>
      <c r="M10" s="504">
        <f t="shared" si="0"/>
        <v>30100000</v>
      </c>
    </row>
    <row r="11" spans="1:13" ht="12.75">
      <c r="A11" s="100" t="s">
        <v>412</v>
      </c>
      <c r="B11" s="115" t="s">
        <v>413</v>
      </c>
      <c r="C11" s="297">
        <v>4893983</v>
      </c>
      <c r="D11" s="297">
        <f aca="true" t="shared" si="1" ref="D11:M11">D12+D13+D14</f>
        <v>5647270</v>
      </c>
      <c r="E11" s="297">
        <f t="shared" si="1"/>
        <v>4684000</v>
      </c>
      <c r="F11" s="297">
        <f t="shared" si="1"/>
        <v>4692000</v>
      </c>
      <c r="G11" s="297">
        <f t="shared" si="1"/>
        <v>4600000</v>
      </c>
      <c r="H11" s="297">
        <f t="shared" si="1"/>
        <v>4708000</v>
      </c>
      <c r="I11" s="297">
        <f t="shared" si="1"/>
        <v>4716000</v>
      </c>
      <c r="J11" s="297">
        <f t="shared" si="1"/>
        <v>4674000</v>
      </c>
      <c r="K11" s="297">
        <f t="shared" si="1"/>
        <v>4633000</v>
      </c>
      <c r="L11" s="297">
        <f t="shared" si="1"/>
        <v>4600000</v>
      </c>
      <c r="M11" s="298">
        <f t="shared" si="1"/>
        <v>4650000</v>
      </c>
    </row>
    <row r="12" spans="1:13" ht="12.75">
      <c r="A12" s="100" t="s">
        <v>462</v>
      </c>
      <c r="B12" s="115" t="s">
        <v>727</v>
      </c>
      <c r="C12" s="297">
        <v>2009476</v>
      </c>
      <c r="D12" s="297">
        <v>1833177</v>
      </c>
      <c r="E12" s="297">
        <v>1584000</v>
      </c>
      <c r="F12" s="297">
        <v>1592000</v>
      </c>
      <c r="G12" s="297">
        <v>1600000</v>
      </c>
      <c r="H12" s="297">
        <v>1608000</v>
      </c>
      <c r="I12" s="297">
        <v>1616000</v>
      </c>
      <c r="J12" s="297">
        <v>1624000</v>
      </c>
      <c r="K12" s="297">
        <v>1633000</v>
      </c>
      <c r="L12" s="297">
        <v>1650000</v>
      </c>
      <c r="M12" s="298">
        <v>1650000</v>
      </c>
    </row>
    <row r="13" spans="1:13" ht="12.75">
      <c r="A13" s="100" t="s">
        <v>463</v>
      </c>
      <c r="B13" s="115" t="s">
        <v>728</v>
      </c>
      <c r="C13" s="297">
        <v>900892</v>
      </c>
      <c r="D13" s="297">
        <v>1271740</v>
      </c>
      <c r="E13" s="297">
        <v>1000000</v>
      </c>
      <c r="F13" s="297">
        <v>900000</v>
      </c>
      <c r="G13" s="297">
        <v>700000</v>
      </c>
      <c r="H13" s="297">
        <v>700000</v>
      </c>
      <c r="I13" s="297">
        <v>600000</v>
      </c>
      <c r="J13" s="297">
        <v>550000</v>
      </c>
      <c r="K13" s="297">
        <v>400000</v>
      </c>
      <c r="L13" s="297">
        <v>350000</v>
      </c>
      <c r="M13" s="298">
        <v>350000</v>
      </c>
    </row>
    <row r="14" spans="1:13" ht="12.75">
      <c r="A14" s="100" t="s">
        <v>465</v>
      </c>
      <c r="B14" s="115" t="s">
        <v>729</v>
      </c>
      <c r="C14" s="297">
        <v>2050087</v>
      </c>
      <c r="D14" s="297">
        <v>2542353</v>
      </c>
      <c r="E14" s="297">
        <v>2100000</v>
      </c>
      <c r="F14" s="297">
        <v>2200000</v>
      </c>
      <c r="G14" s="297">
        <v>2300000</v>
      </c>
      <c r="H14" s="297">
        <v>2400000</v>
      </c>
      <c r="I14" s="297">
        <v>2500000</v>
      </c>
      <c r="J14" s="297">
        <v>2500000</v>
      </c>
      <c r="K14" s="297">
        <v>2600000</v>
      </c>
      <c r="L14" s="297">
        <v>2600000</v>
      </c>
      <c r="M14" s="298">
        <v>2650000</v>
      </c>
    </row>
    <row r="15" spans="1:13" ht="12.75">
      <c r="A15" s="100" t="s">
        <v>414</v>
      </c>
      <c r="B15" s="115" t="s">
        <v>415</v>
      </c>
      <c r="C15" s="297">
        <v>16907092</v>
      </c>
      <c r="D15" s="297">
        <v>17562248</v>
      </c>
      <c r="E15" s="297">
        <v>17700000</v>
      </c>
      <c r="F15" s="297">
        <v>18200000</v>
      </c>
      <c r="G15" s="297">
        <v>18100000</v>
      </c>
      <c r="H15" s="297">
        <v>18200000</v>
      </c>
      <c r="I15" s="297">
        <v>18300000</v>
      </c>
      <c r="J15" s="297">
        <v>18400000</v>
      </c>
      <c r="K15" s="297">
        <v>18500000</v>
      </c>
      <c r="L15" s="297">
        <v>18600000</v>
      </c>
      <c r="M15" s="298">
        <v>18600000</v>
      </c>
    </row>
    <row r="16" spans="1:13" ht="12.75">
      <c r="A16" s="100" t="s">
        <v>416</v>
      </c>
      <c r="B16" s="114" t="s">
        <v>622</v>
      </c>
      <c r="C16" s="297">
        <v>11172085</v>
      </c>
      <c r="D16" s="297">
        <v>13521641</v>
      </c>
      <c r="E16" s="297">
        <v>7761000</v>
      </c>
      <c r="F16" s="297">
        <v>6708000</v>
      </c>
      <c r="G16" s="297">
        <v>6500000</v>
      </c>
      <c r="H16" s="297">
        <v>6492000</v>
      </c>
      <c r="I16" s="297">
        <v>6484000</v>
      </c>
      <c r="J16" s="297">
        <v>6526000</v>
      </c>
      <c r="K16" s="297">
        <v>6567000</v>
      </c>
      <c r="L16" s="297">
        <v>6800000</v>
      </c>
      <c r="M16" s="298">
        <v>6850000</v>
      </c>
    </row>
    <row r="17" spans="1:13" ht="12.75">
      <c r="A17" s="313" t="s">
        <v>456</v>
      </c>
      <c r="B17" s="119" t="s">
        <v>418</v>
      </c>
      <c r="C17" s="314">
        <v>34892709</v>
      </c>
      <c r="D17" s="314">
        <v>34265982</v>
      </c>
      <c r="E17" s="314">
        <v>27895000</v>
      </c>
      <c r="F17" s="314">
        <v>28096000</v>
      </c>
      <c r="G17" s="314">
        <v>27950000</v>
      </c>
      <c r="H17" s="314">
        <v>28142000</v>
      </c>
      <c r="I17" s="314">
        <v>28252000</v>
      </c>
      <c r="J17" s="314">
        <v>28475000</v>
      </c>
      <c r="K17" s="314">
        <v>28512000</v>
      </c>
      <c r="L17" s="314">
        <v>28800000</v>
      </c>
      <c r="M17" s="315">
        <v>28850000</v>
      </c>
    </row>
    <row r="18" spans="1:13" ht="12.75">
      <c r="A18" s="313" t="s">
        <v>460</v>
      </c>
      <c r="B18" s="119" t="s">
        <v>623</v>
      </c>
      <c r="C18" s="314">
        <f>C19+C23+C27+C28</f>
        <v>3834691</v>
      </c>
      <c r="D18" s="314">
        <f>D19+D23+D27+D28</f>
        <v>3831053</v>
      </c>
      <c r="E18" s="314">
        <f>E19+E23+E27</f>
        <v>2352095</v>
      </c>
      <c r="F18" s="314">
        <f>F19+F23+F27</f>
        <v>2451987</v>
      </c>
      <c r="G18" s="314">
        <f aca="true" t="shared" si="2" ref="G18:M18">G19+G23+G27</f>
        <v>2122646</v>
      </c>
      <c r="H18" s="314">
        <f t="shared" si="2"/>
        <v>2175717</v>
      </c>
      <c r="I18" s="314">
        <f t="shared" si="2"/>
        <v>2869330</v>
      </c>
      <c r="J18" s="314">
        <f t="shared" si="2"/>
        <v>1374546</v>
      </c>
      <c r="K18" s="314">
        <f t="shared" si="2"/>
        <v>516593</v>
      </c>
      <c r="L18" s="314">
        <f t="shared" si="2"/>
        <v>344769</v>
      </c>
      <c r="M18" s="315">
        <f t="shared" si="2"/>
        <v>0</v>
      </c>
    </row>
    <row r="19" spans="1:13" ht="12.75">
      <c r="A19" s="100" t="s">
        <v>412</v>
      </c>
      <c r="B19" s="115" t="s">
        <v>730</v>
      </c>
      <c r="C19" s="297">
        <f>C20+C21+C22</f>
        <v>3834691</v>
      </c>
      <c r="D19" s="297">
        <v>3809053</v>
      </c>
      <c r="E19" s="297">
        <v>1924293</v>
      </c>
      <c r="F19" s="297">
        <v>2083972</v>
      </c>
      <c r="G19" s="297">
        <v>1740972</v>
      </c>
      <c r="H19" s="297">
        <v>1685972</v>
      </c>
      <c r="I19" s="297">
        <v>1568971</v>
      </c>
      <c r="J19" s="297">
        <v>1026404</v>
      </c>
      <c r="K19" s="297">
        <v>189419</v>
      </c>
      <c r="L19" s="115">
        <v>0</v>
      </c>
      <c r="M19" s="299">
        <v>0</v>
      </c>
    </row>
    <row r="20" spans="1:13" ht="12.75">
      <c r="A20" s="100" t="s">
        <v>462</v>
      </c>
      <c r="B20" s="114" t="s">
        <v>630</v>
      </c>
      <c r="C20" s="297">
        <v>1442568</v>
      </c>
      <c r="D20" s="297">
        <v>1267094</v>
      </c>
      <c r="E20" s="297">
        <v>1325293</v>
      </c>
      <c r="F20" s="297">
        <v>1672972</v>
      </c>
      <c r="G20" s="297">
        <v>1582972</v>
      </c>
      <c r="H20" s="297">
        <v>1552972</v>
      </c>
      <c r="I20" s="297">
        <v>1552971</v>
      </c>
      <c r="J20" s="297">
        <v>1126404</v>
      </c>
      <c r="K20" s="297">
        <v>496419</v>
      </c>
      <c r="L20" s="115">
        <v>320000</v>
      </c>
      <c r="M20" s="299">
        <v>0</v>
      </c>
    </row>
    <row r="21" spans="1:13" ht="45">
      <c r="A21" s="100" t="s">
        <v>463</v>
      </c>
      <c r="B21" s="114" t="s">
        <v>624</v>
      </c>
      <c r="C21" s="297">
        <v>1887123</v>
      </c>
      <c r="D21" s="297">
        <v>2451050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8">
        <v>0</v>
      </c>
    </row>
    <row r="22" spans="1:13" ht="12.75">
      <c r="A22" s="100" t="s">
        <v>465</v>
      </c>
      <c r="B22" s="114" t="s">
        <v>419</v>
      </c>
      <c r="C22" s="297">
        <v>505000</v>
      </c>
      <c r="D22" s="297">
        <v>493000</v>
      </c>
      <c r="E22" s="297">
        <v>699000</v>
      </c>
      <c r="F22" s="297">
        <v>661000</v>
      </c>
      <c r="G22" s="297">
        <v>508000</v>
      </c>
      <c r="H22" s="297">
        <v>453000</v>
      </c>
      <c r="I22" s="297">
        <v>336000</v>
      </c>
      <c r="J22" s="297">
        <v>220000</v>
      </c>
      <c r="K22" s="297">
        <v>13000</v>
      </c>
      <c r="L22" s="115"/>
      <c r="M22" s="299"/>
    </row>
    <row r="23" spans="1:13" ht="22.5">
      <c r="A23" s="100" t="s">
        <v>414</v>
      </c>
      <c r="B23" s="114" t="s">
        <v>629</v>
      </c>
      <c r="C23" s="297">
        <f>C24+C25+C26</f>
        <v>0</v>
      </c>
      <c r="D23" s="297">
        <f>D24+D25+D26</f>
        <v>22000</v>
      </c>
      <c r="E23" s="297">
        <f aca="true" t="shared" si="3" ref="E23:M23">E24+E25+E26</f>
        <v>147925</v>
      </c>
      <c r="F23" s="297">
        <f t="shared" si="3"/>
        <v>176030</v>
      </c>
      <c r="G23" s="297">
        <f t="shared" si="3"/>
        <v>167423</v>
      </c>
      <c r="H23" s="297">
        <f t="shared" si="3"/>
        <v>208777</v>
      </c>
      <c r="I23" s="297">
        <f t="shared" si="3"/>
        <v>200761</v>
      </c>
      <c r="J23" s="297">
        <f t="shared" si="3"/>
        <v>242744</v>
      </c>
      <c r="K23" s="297">
        <f t="shared" si="3"/>
        <v>224728</v>
      </c>
      <c r="L23" s="297">
        <f t="shared" si="3"/>
        <v>307787</v>
      </c>
      <c r="M23" s="298">
        <f t="shared" si="3"/>
        <v>0</v>
      </c>
    </row>
    <row r="24" spans="1:13" ht="12.75">
      <c r="A24" s="100" t="s">
        <v>462</v>
      </c>
      <c r="B24" s="115" t="s">
        <v>630</v>
      </c>
      <c r="C24" s="115"/>
      <c r="D24" s="115">
        <v>0</v>
      </c>
      <c r="E24" s="297">
        <v>52967</v>
      </c>
      <c r="F24" s="297">
        <v>100000</v>
      </c>
      <c r="G24" s="297">
        <v>100000</v>
      </c>
      <c r="H24" s="297">
        <v>150000</v>
      </c>
      <c r="I24" s="297">
        <v>150000</v>
      </c>
      <c r="J24" s="297">
        <v>200000</v>
      </c>
      <c r="K24" s="297">
        <v>200000</v>
      </c>
      <c r="L24" s="297">
        <v>300000</v>
      </c>
      <c r="M24" s="299">
        <v>0</v>
      </c>
    </row>
    <row r="25" spans="1:13" ht="45">
      <c r="A25" s="100" t="s">
        <v>463</v>
      </c>
      <c r="B25" s="114" t="s">
        <v>624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299">
        <v>0</v>
      </c>
    </row>
    <row r="26" spans="1:13" ht="12.75">
      <c r="A26" s="100" t="s">
        <v>465</v>
      </c>
      <c r="B26" s="115" t="s">
        <v>419</v>
      </c>
      <c r="C26" s="297">
        <v>0</v>
      </c>
      <c r="D26" s="297">
        <v>22000</v>
      </c>
      <c r="E26" s="297">
        <v>94958</v>
      </c>
      <c r="F26" s="297">
        <v>76030</v>
      </c>
      <c r="G26" s="297">
        <v>67423</v>
      </c>
      <c r="H26" s="297">
        <v>58777</v>
      </c>
      <c r="I26" s="297">
        <v>50761</v>
      </c>
      <c r="J26" s="297">
        <v>42744</v>
      </c>
      <c r="K26" s="297">
        <v>24728</v>
      </c>
      <c r="L26" s="297">
        <v>7787</v>
      </c>
      <c r="M26" s="299">
        <v>0</v>
      </c>
    </row>
    <row r="27" spans="1:13" ht="12.75">
      <c r="A27" s="100" t="s">
        <v>416</v>
      </c>
      <c r="B27" s="115" t="s">
        <v>631</v>
      </c>
      <c r="C27" s="115">
        <v>0</v>
      </c>
      <c r="D27" s="115">
        <v>0</v>
      </c>
      <c r="E27" s="297">
        <v>279877</v>
      </c>
      <c r="F27" s="297">
        <v>191985</v>
      </c>
      <c r="G27" s="297">
        <v>214251</v>
      </c>
      <c r="H27" s="297">
        <v>280968</v>
      </c>
      <c r="I27" s="297">
        <v>1099598</v>
      </c>
      <c r="J27" s="297">
        <v>105398</v>
      </c>
      <c r="K27" s="297">
        <v>102446</v>
      </c>
      <c r="L27" s="297">
        <v>36982</v>
      </c>
      <c r="M27" s="299">
        <v>0</v>
      </c>
    </row>
    <row r="28" spans="1:13" ht="24.75" customHeight="1">
      <c r="A28" s="100" t="s">
        <v>731</v>
      </c>
      <c r="B28" s="114" t="s">
        <v>488</v>
      </c>
      <c r="C28" s="297">
        <v>0</v>
      </c>
      <c r="D28" s="297">
        <v>0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8">
        <v>0</v>
      </c>
    </row>
    <row r="29" spans="1:13" ht="12.75">
      <c r="A29" s="531" t="s">
        <v>483</v>
      </c>
      <c r="B29" s="265" t="s">
        <v>420</v>
      </c>
      <c r="C29" s="532">
        <f>C10-C17</f>
        <v>-1919549</v>
      </c>
      <c r="D29" s="532">
        <f aca="true" t="shared" si="4" ref="D29:M29">D10-D17</f>
        <v>2465177</v>
      </c>
      <c r="E29" s="532">
        <f t="shared" si="4"/>
        <v>2250000</v>
      </c>
      <c r="F29" s="532">
        <f t="shared" si="4"/>
        <v>1504000</v>
      </c>
      <c r="G29" s="532">
        <f t="shared" si="4"/>
        <v>1250000</v>
      </c>
      <c r="H29" s="532">
        <f t="shared" si="4"/>
        <v>1258000</v>
      </c>
      <c r="I29" s="532">
        <f t="shared" si="4"/>
        <v>1248000</v>
      </c>
      <c r="J29" s="532">
        <f t="shared" si="4"/>
        <v>1125000</v>
      </c>
      <c r="K29" s="532">
        <f t="shared" si="4"/>
        <v>1188000</v>
      </c>
      <c r="L29" s="532">
        <f t="shared" si="4"/>
        <v>1200000</v>
      </c>
      <c r="M29" s="533">
        <f t="shared" si="4"/>
        <v>1250000</v>
      </c>
    </row>
    <row r="30" spans="1:13" ht="12.75">
      <c r="A30" s="313" t="s">
        <v>490</v>
      </c>
      <c r="B30" s="119" t="s">
        <v>844</v>
      </c>
      <c r="C30" s="314">
        <v>13013708</v>
      </c>
      <c r="D30" s="314">
        <v>10548531</v>
      </c>
      <c r="E30" s="314">
        <v>9784587</v>
      </c>
      <c r="F30" s="314">
        <v>7923723</v>
      </c>
      <c r="G30" s="314">
        <v>6263017</v>
      </c>
      <c r="H30" s="314">
        <v>4626762</v>
      </c>
      <c r="I30" s="314">
        <v>3742421</v>
      </c>
      <c r="J30" s="314">
        <v>1421817</v>
      </c>
      <c r="K30" s="314">
        <v>722446</v>
      </c>
      <c r="L30" s="119">
        <v>36982</v>
      </c>
      <c r="M30" s="316">
        <v>0</v>
      </c>
    </row>
    <row r="31" spans="1:13" ht="12.75">
      <c r="A31" s="313" t="s">
        <v>632</v>
      </c>
      <c r="B31" s="119" t="s">
        <v>625</v>
      </c>
      <c r="C31" s="317">
        <f>C30/C10</f>
        <v>0.3946757908553502</v>
      </c>
      <c r="D31" s="317">
        <f aca="true" t="shared" si="5" ref="D31:M31">D30/D10</f>
        <v>0.28718208973476717</v>
      </c>
      <c r="E31" s="317">
        <f t="shared" si="5"/>
        <v>0.32458407696135344</v>
      </c>
      <c r="F31" s="317">
        <f t="shared" si="5"/>
        <v>0.2676933445945946</v>
      </c>
      <c r="G31" s="317">
        <f t="shared" si="5"/>
        <v>0.21448688356164383</v>
      </c>
      <c r="H31" s="317">
        <f t="shared" si="5"/>
        <v>0.15737285714285715</v>
      </c>
      <c r="I31" s="317">
        <f t="shared" si="5"/>
        <v>0.1268617288135593</v>
      </c>
      <c r="J31" s="317">
        <f t="shared" si="5"/>
        <v>0.048034358108108105</v>
      </c>
      <c r="K31" s="317">
        <f t="shared" si="5"/>
        <v>0.024324781144781146</v>
      </c>
      <c r="L31" s="317">
        <f t="shared" si="5"/>
        <v>0.0012327333333333333</v>
      </c>
      <c r="M31" s="505">
        <f t="shared" si="5"/>
        <v>0</v>
      </c>
    </row>
    <row r="32" spans="1:13" ht="22.5">
      <c r="A32" s="313" t="s">
        <v>633</v>
      </c>
      <c r="B32" s="112" t="s">
        <v>626</v>
      </c>
      <c r="C32" s="317">
        <f>C20/C10</f>
        <v>0.04374976496034957</v>
      </c>
      <c r="D32" s="317">
        <f aca="true" t="shared" si="6" ref="D32:M32">D20/D10</f>
        <v>0.034496433940459106</v>
      </c>
      <c r="E32" s="317">
        <f t="shared" si="6"/>
        <v>0.04396394095206502</v>
      </c>
      <c r="F32" s="317">
        <f t="shared" si="6"/>
        <v>0.05651932432432433</v>
      </c>
      <c r="G32" s="317">
        <f t="shared" si="6"/>
        <v>0.0542113698630137</v>
      </c>
      <c r="H32" s="317">
        <f t="shared" si="6"/>
        <v>0.0528221768707483</v>
      </c>
      <c r="I32" s="317">
        <f t="shared" si="6"/>
        <v>0.052643084745762715</v>
      </c>
      <c r="J32" s="317">
        <f t="shared" si="6"/>
        <v>0.03805418918918919</v>
      </c>
      <c r="K32" s="317">
        <f t="shared" si="6"/>
        <v>0.016714444444444445</v>
      </c>
      <c r="L32" s="317">
        <f t="shared" si="6"/>
        <v>0.010666666666666666</v>
      </c>
      <c r="M32" s="505">
        <f t="shared" si="6"/>
        <v>0</v>
      </c>
    </row>
    <row r="33" spans="1:13" ht="22.5">
      <c r="A33" s="313" t="s">
        <v>634</v>
      </c>
      <c r="B33" s="112" t="s">
        <v>627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316">
        <v>0</v>
      </c>
    </row>
    <row r="34" spans="1:13" ht="23.25" thickBot="1">
      <c r="A34" s="318" t="s">
        <v>635</v>
      </c>
      <c r="B34" s="319" t="s">
        <v>628</v>
      </c>
      <c r="C34" s="320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506">
        <v>0</v>
      </c>
    </row>
    <row r="35" spans="10:13" ht="17.25" customHeight="1">
      <c r="J35" s="844" t="s">
        <v>823</v>
      </c>
      <c r="K35" s="844"/>
      <c r="L35" s="844"/>
      <c r="M35" s="844"/>
    </row>
    <row r="37" ht="12.75">
      <c r="K37" t="s">
        <v>846</v>
      </c>
    </row>
  </sheetData>
  <mergeCells count="10">
    <mergeCell ref="I2:L2"/>
    <mergeCell ref="J1:L1"/>
    <mergeCell ref="J3:L3"/>
    <mergeCell ref="J35:M35"/>
    <mergeCell ref="A4:L4"/>
    <mergeCell ref="C7:C8"/>
    <mergeCell ref="D7:D8"/>
    <mergeCell ref="A7:A8"/>
    <mergeCell ref="B7:B8"/>
    <mergeCell ref="E7:M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002"/>
  <sheetViews>
    <sheetView view="pageBreakPreview" zoomScaleSheetLayoutView="100" workbookViewId="0" topLeftCell="A1">
      <selection activeCell="D1" sqref="D1:J1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27.875" style="0" customWidth="1"/>
    <col min="4" max="4" width="11.125" style="0" customWidth="1"/>
    <col min="5" max="5" width="11.375" style="0" customWidth="1"/>
    <col min="6" max="6" width="10.625" style="0" customWidth="1"/>
    <col min="7" max="7" width="10.875" style="0" customWidth="1"/>
    <col min="8" max="8" width="10.75390625" style="0" customWidth="1"/>
    <col min="9" max="9" width="9.625" style="0" customWidth="1"/>
    <col min="10" max="10" width="9.25390625" style="0" customWidth="1"/>
    <col min="11" max="11" width="8.25390625" style="0" customWidth="1"/>
    <col min="12" max="12" width="10.75390625" style="0" customWidth="1"/>
  </cols>
  <sheetData>
    <row r="1" spans="4:10" ht="30.75" customHeight="1">
      <c r="D1" s="638" t="s">
        <v>857</v>
      </c>
      <c r="E1" s="638"/>
      <c r="F1" s="638"/>
      <c r="G1" s="639"/>
      <c r="H1" s="639"/>
      <c r="I1" s="639"/>
      <c r="J1" s="639"/>
    </row>
    <row r="2" spans="2:16" ht="18.75" customHeight="1" thickBot="1">
      <c r="B2" s="640" t="s">
        <v>373</v>
      </c>
      <c r="C2" s="640"/>
      <c r="D2" s="640"/>
      <c r="E2" s="640"/>
      <c r="F2" s="640"/>
      <c r="G2" s="640"/>
      <c r="H2" s="640"/>
      <c r="I2" s="640"/>
      <c r="J2" s="619"/>
      <c r="K2" s="619"/>
      <c r="L2" s="619"/>
      <c r="M2" s="619"/>
      <c r="N2" s="619"/>
      <c r="O2" s="619"/>
      <c r="P2" s="619"/>
    </row>
    <row r="3" spans="2:9" ht="19.5" customHeight="1" hidden="1" thickBot="1">
      <c r="B3" s="9"/>
      <c r="C3" s="640"/>
      <c r="D3" s="640"/>
      <c r="E3" s="640"/>
      <c r="F3" s="640"/>
      <c r="G3" s="640"/>
      <c r="H3" s="640"/>
      <c r="I3" s="640"/>
    </row>
    <row r="4" spans="1:85" ht="21" customHeight="1">
      <c r="A4" s="600" t="s">
        <v>828</v>
      </c>
      <c r="B4" s="620" t="s">
        <v>829</v>
      </c>
      <c r="C4" s="613" t="s">
        <v>388</v>
      </c>
      <c r="D4" s="613" t="s">
        <v>848</v>
      </c>
      <c r="E4" s="613" t="s">
        <v>845</v>
      </c>
      <c r="F4" s="607" t="s">
        <v>348</v>
      </c>
      <c r="G4" s="608"/>
      <c r="H4" s="608"/>
      <c r="I4" s="608"/>
      <c r="J4" s="608"/>
      <c r="K4" s="608"/>
      <c r="L4" s="609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</row>
    <row r="5" spans="1:85" ht="21" customHeight="1">
      <c r="A5" s="601"/>
      <c r="B5" s="621"/>
      <c r="C5" s="614"/>
      <c r="D5" s="614"/>
      <c r="E5" s="614"/>
      <c r="F5" s="603" t="s">
        <v>681</v>
      </c>
      <c r="G5" s="616" t="s">
        <v>444</v>
      </c>
      <c r="H5" s="617"/>
      <c r="I5" s="617"/>
      <c r="J5" s="617"/>
      <c r="K5" s="618"/>
      <c r="L5" s="641" t="s">
        <v>775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</row>
    <row r="6" spans="1:85" ht="21" customHeight="1">
      <c r="A6" s="601"/>
      <c r="B6" s="621"/>
      <c r="C6" s="614"/>
      <c r="D6" s="614"/>
      <c r="E6" s="614"/>
      <c r="F6" s="614"/>
      <c r="G6" s="605" t="s">
        <v>154</v>
      </c>
      <c r="H6" s="605" t="s">
        <v>153</v>
      </c>
      <c r="I6" s="605" t="s">
        <v>417</v>
      </c>
      <c r="J6" s="605" t="s">
        <v>152</v>
      </c>
      <c r="K6" s="605" t="s">
        <v>352</v>
      </c>
      <c r="L6" s="642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</row>
    <row r="7" spans="1:85" ht="21" customHeight="1" thickBot="1">
      <c r="A7" s="602"/>
      <c r="B7" s="606"/>
      <c r="C7" s="615"/>
      <c r="D7" s="615"/>
      <c r="E7" s="615"/>
      <c r="F7" s="615"/>
      <c r="G7" s="599"/>
      <c r="H7" s="599"/>
      <c r="I7" s="599"/>
      <c r="J7" s="599"/>
      <c r="K7" s="599"/>
      <c r="L7" s="643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</row>
    <row r="8" spans="1:85" ht="12" customHeight="1">
      <c r="A8" s="395">
        <v>1</v>
      </c>
      <c r="B8" s="259">
        <v>2</v>
      </c>
      <c r="C8" s="195">
        <v>3</v>
      </c>
      <c r="D8" s="195">
        <v>4</v>
      </c>
      <c r="E8" s="195">
        <v>5</v>
      </c>
      <c r="F8" s="195">
        <v>6</v>
      </c>
      <c r="G8" s="195">
        <v>7</v>
      </c>
      <c r="H8" s="195">
        <v>8</v>
      </c>
      <c r="I8" s="195">
        <v>9</v>
      </c>
      <c r="J8" s="195">
        <v>10</v>
      </c>
      <c r="K8" s="195">
        <v>11</v>
      </c>
      <c r="L8" s="396">
        <v>12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</row>
    <row r="9" spans="1:85" ht="19.5" customHeight="1">
      <c r="A9" s="410" t="s">
        <v>830</v>
      </c>
      <c r="B9" s="411"/>
      <c r="C9" s="237" t="s">
        <v>832</v>
      </c>
      <c r="D9" s="260">
        <f>D10+D12</f>
        <v>57700</v>
      </c>
      <c r="E9" s="372">
        <f>D9/D554</f>
        <v>0.0016838857850330978</v>
      </c>
      <c r="F9" s="260">
        <f>F10+F12</f>
        <v>57700</v>
      </c>
      <c r="G9" s="260">
        <f aca="true" t="shared" si="0" ref="G9:L9">G10+G12</f>
        <v>0</v>
      </c>
      <c r="H9" s="260">
        <f t="shared" si="0"/>
        <v>0</v>
      </c>
      <c r="I9" s="260">
        <f t="shared" si="0"/>
        <v>1700</v>
      </c>
      <c r="J9" s="260">
        <f t="shared" si="0"/>
        <v>0</v>
      </c>
      <c r="K9" s="260">
        <f t="shared" si="0"/>
        <v>0</v>
      </c>
      <c r="L9" s="397">
        <f t="shared" si="0"/>
        <v>0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</row>
    <row r="10" spans="1:85" ht="21" customHeight="1">
      <c r="A10" s="412" t="s">
        <v>31</v>
      </c>
      <c r="B10" s="413"/>
      <c r="C10" s="244" t="s">
        <v>546</v>
      </c>
      <c r="D10" s="261">
        <f>D11</f>
        <v>56000</v>
      </c>
      <c r="E10" s="442">
        <f>D10/D554</f>
        <v>0.001634273898818951</v>
      </c>
      <c r="F10" s="261">
        <f>F11</f>
        <v>56000</v>
      </c>
      <c r="G10" s="261">
        <f aca="true" t="shared" si="1" ref="G10:L10">G11</f>
        <v>0</v>
      </c>
      <c r="H10" s="261">
        <f t="shared" si="1"/>
        <v>0</v>
      </c>
      <c r="I10" s="261">
        <f t="shared" si="1"/>
        <v>0</v>
      </c>
      <c r="J10" s="261">
        <f t="shared" si="1"/>
        <v>0</v>
      </c>
      <c r="K10" s="261">
        <f t="shared" si="1"/>
        <v>0</v>
      </c>
      <c r="L10" s="398">
        <f t="shared" si="1"/>
        <v>0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</row>
    <row r="11" spans="1:85" ht="15.75" customHeight="1">
      <c r="A11" s="414"/>
      <c r="B11" s="129" t="s">
        <v>23</v>
      </c>
      <c r="C11" s="114" t="s">
        <v>101</v>
      </c>
      <c r="D11" s="115">
        <v>56000</v>
      </c>
      <c r="E11" s="551">
        <f>D11/D554</f>
        <v>0.001634273898818951</v>
      </c>
      <c r="F11" s="115">
        <f>D11</f>
        <v>56000</v>
      </c>
      <c r="G11" s="115"/>
      <c r="H11" s="262">
        <v>0</v>
      </c>
      <c r="I11" s="263">
        <v>0</v>
      </c>
      <c r="J11" s="264"/>
      <c r="K11" s="264"/>
      <c r="L11" s="399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</row>
    <row r="12" spans="1:85" ht="15.75" customHeight="1">
      <c r="A12" s="412" t="s">
        <v>563</v>
      </c>
      <c r="B12" s="413"/>
      <c r="C12" s="242" t="s">
        <v>78</v>
      </c>
      <c r="D12" s="261">
        <f>D13</f>
        <v>1700</v>
      </c>
      <c r="E12" s="442">
        <f>D12/D554</f>
        <v>4.961188621414673E-05</v>
      </c>
      <c r="F12" s="261">
        <f aca="true" t="shared" si="2" ref="F12:L12">F13</f>
        <v>1700</v>
      </c>
      <c r="G12" s="261">
        <f t="shared" si="2"/>
        <v>0</v>
      </c>
      <c r="H12" s="261">
        <f t="shared" si="2"/>
        <v>0</v>
      </c>
      <c r="I12" s="261">
        <f t="shared" si="2"/>
        <v>1700</v>
      </c>
      <c r="J12" s="261">
        <f t="shared" si="2"/>
        <v>0</v>
      </c>
      <c r="K12" s="261">
        <f t="shared" si="2"/>
        <v>0</v>
      </c>
      <c r="L12" s="398">
        <f t="shared" si="2"/>
        <v>0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</row>
    <row r="13" spans="1:12" s="148" customFormat="1" ht="24" customHeight="1">
      <c r="A13" s="414"/>
      <c r="B13" s="129" t="s">
        <v>68</v>
      </c>
      <c r="C13" s="114" t="s">
        <v>293</v>
      </c>
      <c r="D13" s="115">
        <v>1700</v>
      </c>
      <c r="E13" s="551">
        <f>D13/D59</f>
        <v>0.009441507086684143</v>
      </c>
      <c r="F13" s="115">
        <f>D13</f>
        <v>1700</v>
      </c>
      <c r="G13" s="115">
        <v>0</v>
      </c>
      <c r="H13" s="262">
        <v>0</v>
      </c>
      <c r="I13" s="262">
        <f>F13</f>
        <v>1700</v>
      </c>
      <c r="J13" s="264"/>
      <c r="K13" s="264"/>
      <c r="L13" s="399"/>
    </row>
    <row r="14" spans="1:12" s="148" customFormat="1" ht="24" customHeight="1">
      <c r="A14" s="415" t="s">
        <v>32</v>
      </c>
      <c r="B14" s="416"/>
      <c r="C14" s="185" t="s">
        <v>33</v>
      </c>
      <c r="D14" s="265">
        <f>D15+D17</f>
        <v>157959</v>
      </c>
      <c r="E14" s="372">
        <f>D14/D554</f>
        <v>0.00460979054970612</v>
      </c>
      <c r="F14" s="265">
        <f aca="true" t="shared" si="3" ref="F14:L14">F15+F17</f>
        <v>157959</v>
      </c>
      <c r="G14" s="265">
        <f t="shared" si="3"/>
        <v>0</v>
      </c>
      <c r="H14" s="265">
        <f t="shared" si="3"/>
        <v>0</v>
      </c>
      <c r="I14" s="265">
        <f t="shared" si="3"/>
        <v>0</v>
      </c>
      <c r="J14" s="265">
        <f t="shared" si="3"/>
        <v>0</v>
      </c>
      <c r="K14" s="265">
        <f t="shared" si="3"/>
        <v>0</v>
      </c>
      <c r="L14" s="400">
        <f t="shared" si="3"/>
        <v>0</v>
      </c>
    </row>
    <row r="15" spans="1:12" s="148" customFormat="1" ht="24" customHeight="1">
      <c r="A15" s="417" t="s">
        <v>696</v>
      </c>
      <c r="B15" s="418" t="s">
        <v>8</v>
      </c>
      <c r="C15" s="241" t="s">
        <v>695</v>
      </c>
      <c r="D15" s="261">
        <f>D16</f>
        <v>142159</v>
      </c>
      <c r="E15" s="442">
        <f>D15/D554</f>
        <v>0.004148691842539344</v>
      </c>
      <c r="F15" s="261">
        <f aca="true" t="shared" si="4" ref="F15:L15">F16</f>
        <v>142159</v>
      </c>
      <c r="G15" s="261">
        <f t="shared" si="4"/>
        <v>0</v>
      </c>
      <c r="H15" s="261">
        <f t="shared" si="4"/>
        <v>0</v>
      </c>
      <c r="I15" s="261">
        <f t="shared" si="4"/>
        <v>0</v>
      </c>
      <c r="J15" s="261">
        <f t="shared" si="4"/>
        <v>0</v>
      </c>
      <c r="K15" s="261">
        <f t="shared" si="4"/>
        <v>0</v>
      </c>
      <c r="L15" s="398">
        <f t="shared" si="4"/>
        <v>0</v>
      </c>
    </row>
    <row r="16" spans="1:12" s="148" customFormat="1" ht="16.5" customHeight="1">
      <c r="A16" s="419"/>
      <c r="B16" s="124"/>
      <c r="C16" s="115" t="s">
        <v>71</v>
      </c>
      <c r="D16" s="115">
        <v>142159</v>
      </c>
      <c r="E16" s="551">
        <f>D16/D554</f>
        <v>0.004148691842539344</v>
      </c>
      <c r="F16" s="115">
        <f>D16</f>
        <v>142159</v>
      </c>
      <c r="G16" s="115">
        <v>0</v>
      </c>
      <c r="H16" s="262">
        <v>0</v>
      </c>
      <c r="I16" s="263">
        <v>0</v>
      </c>
      <c r="J16" s="264"/>
      <c r="K16" s="264"/>
      <c r="L16" s="399"/>
    </row>
    <row r="17" spans="1:12" s="148" customFormat="1" ht="16.5" customHeight="1">
      <c r="A17" s="417" t="s">
        <v>34</v>
      </c>
      <c r="B17" s="418"/>
      <c r="C17" s="241" t="s">
        <v>35</v>
      </c>
      <c r="D17" s="261">
        <f>D19+D18</f>
        <v>15800</v>
      </c>
      <c r="E17" s="442">
        <f>D17/D554</f>
        <v>0.0004610987071667755</v>
      </c>
      <c r="F17" s="261">
        <f aca="true" t="shared" si="5" ref="F17:L17">F19+F18</f>
        <v>15800</v>
      </c>
      <c r="G17" s="261">
        <f t="shared" si="5"/>
        <v>0</v>
      </c>
      <c r="H17" s="261">
        <f t="shared" si="5"/>
        <v>0</v>
      </c>
      <c r="I17" s="261">
        <f t="shared" si="5"/>
        <v>0</v>
      </c>
      <c r="J17" s="261">
        <f t="shared" si="5"/>
        <v>0</v>
      </c>
      <c r="K17" s="261">
        <f t="shared" si="5"/>
        <v>0</v>
      </c>
      <c r="L17" s="398">
        <f t="shared" si="5"/>
        <v>0</v>
      </c>
    </row>
    <row r="18" spans="1:12" s="148" customFormat="1" ht="16.5" customHeight="1">
      <c r="A18" s="420"/>
      <c r="B18" s="129" t="s">
        <v>17</v>
      </c>
      <c r="C18" s="115" t="s">
        <v>18</v>
      </c>
      <c r="D18" s="115">
        <v>500</v>
      </c>
      <c r="E18" s="551">
        <f>D18/D554</f>
        <v>1.4591731239454921E-05</v>
      </c>
      <c r="F18" s="115">
        <f>D18</f>
        <v>500</v>
      </c>
      <c r="G18" s="115">
        <v>0</v>
      </c>
      <c r="H18" s="115"/>
      <c r="I18" s="266">
        <v>0</v>
      </c>
      <c r="J18" s="264"/>
      <c r="K18" s="264"/>
      <c r="L18" s="399"/>
    </row>
    <row r="19" spans="1:12" s="148" customFormat="1" ht="16.5" customHeight="1">
      <c r="A19" s="419"/>
      <c r="B19" s="129" t="s">
        <v>23</v>
      </c>
      <c r="C19" s="115" t="s">
        <v>101</v>
      </c>
      <c r="D19" s="115">
        <v>15300</v>
      </c>
      <c r="E19" s="551">
        <f>D19/D554</f>
        <v>0.00044650697592732056</v>
      </c>
      <c r="F19" s="115">
        <f>D19</f>
        <v>15300</v>
      </c>
      <c r="G19" s="115">
        <v>0</v>
      </c>
      <c r="H19" s="262"/>
      <c r="I19" s="263">
        <v>0</v>
      </c>
      <c r="J19" s="264"/>
      <c r="K19" s="264"/>
      <c r="L19" s="399"/>
    </row>
    <row r="20" spans="1:12" s="148" customFormat="1" ht="22.5" customHeight="1">
      <c r="A20" s="415" t="s">
        <v>36</v>
      </c>
      <c r="B20" s="416"/>
      <c r="C20" s="185" t="s">
        <v>37</v>
      </c>
      <c r="D20" s="265">
        <f aca="true" t="shared" si="6" ref="D20:L20">D21</f>
        <v>4087595</v>
      </c>
      <c r="E20" s="372">
        <f>D20/D554</f>
        <v>0.11929017531147948</v>
      </c>
      <c r="F20" s="265">
        <f t="shared" si="6"/>
        <v>1197387</v>
      </c>
      <c r="G20" s="265">
        <f t="shared" si="6"/>
        <v>435945</v>
      </c>
      <c r="H20" s="265">
        <f t="shared" si="6"/>
        <v>80483</v>
      </c>
      <c r="I20" s="265">
        <f t="shared" si="6"/>
        <v>0</v>
      </c>
      <c r="J20" s="265">
        <f t="shared" si="6"/>
        <v>0</v>
      </c>
      <c r="K20" s="265">
        <f t="shared" si="6"/>
        <v>0</v>
      </c>
      <c r="L20" s="400">
        <f t="shared" si="6"/>
        <v>2890208</v>
      </c>
    </row>
    <row r="21" spans="1:12" s="148" customFormat="1" ht="20.25" customHeight="1">
      <c r="A21" s="417" t="s">
        <v>38</v>
      </c>
      <c r="B21" s="418"/>
      <c r="C21" s="241" t="s">
        <v>39</v>
      </c>
      <c r="D21" s="261">
        <f>SUM(D22:D45)</f>
        <v>4087595</v>
      </c>
      <c r="E21" s="442">
        <f>D21/D554</f>
        <v>0.11929017531147948</v>
      </c>
      <c r="F21" s="261">
        <f aca="true" t="shared" si="7" ref="F21:L21">SUM(F22:F45)</f>
        <v>1197387</v>
      </c>
      <c r="G21" s="261">
        <f t="shared" si="7"/>
        <v>435945</v>
      </c>
      <c r="H21" s="261">
        <f t="shared" si="7"/>
        <v>80483</v>
      </c>
      <c r="I21" s="261">
        <f t="shared" si="7"/>
        <v>0</v>
      </c>
      <c r="J21" s="261">
        <f t="shared" si="7"/>
        <v>0</v>
      </c>
      <c r="K21" s="261">
        <f t="shared" si="7"/>
        <v>0</v>
      </c>
      <c r="L21" s="398">
        <f t="shared" si="7"/>
        <v>2890208</v>
      </c>
    </row>
    <row r="22" spans="1:12" s="258" customFormat="1" ht="15.75" customHeight="1">
      <c r="A22" s="414"/>
      <c r="B22" s="129" t="s">
        <v>834</v>
      </c>
      <c r="C22" s="243" t="s">
        <v>667</v>
      </c>
      <c r="D22" s="243">
        <v>3500</v>
      </c>
      <c r="E22" s="551">
        <f>D22/D554</f>
        <v>0.00010214211867618444</v>
      </c>
      <c r="F22" s="266">
        <f aca="true" t="shared" si="8" ref="F22:F42">D22</f>
        <v>3500</v>
      </c>
      <c r="G22" s="243">
        <v>0</v>
      </c>
      <c r="H22" s="262"/>
      <c r="I22" s="263">
        <v>0</v>
      </c>
      <c r="J22" s="264"/>
      <c r="K22" s="264"/>
      <c r="L22" s="399"/>
    </row>
    <row r="23" spans="1:12" s="148" customFormat="1" ht="20.25" customHeight="1">
      <c r="A23" s="414"/>
      <c r="B23" s="129" t="s">
        <v>9</v>
      </c>
      <c r="C23" s="114" t="s">
        <v>10</v>
      </c>
      <c r="D23" s="115">
        <v>387233</v>
      </c>
      <c r="E23" s="551">
        <f>D23/D554</f>
        <v>0.011300799726095694</v>
      </c>
      <c r="F23" s="266">
        <f t="shared" si="8"/>
        <v>387233</v>
      </c>
      <c r="G23" s="115">
        <f>F23</f>
        <v>387233</v>
      </c>
      <c r="H23" s="262"/>
      <c r="I23" s="263">
        <v>0</v>
      </c>
      <c r="J23" s="264"/>
      <c r="K23" s="264"/>
      <c r="L23" s="399"/>
    </row>
    <row r="24" spans="1:12" s="148" customFormat="1" ht="15.75" customHeight="1">
      <c r="A24" s="414"/>
      <c r="B24" s="129" t="s">
        <v>13</v>
      </c>
      <c r="C24" s="114" t="s">
        <v>14</v>
      </c>
      <c r="D24" s="115">
        <v>28712</v>
      </c>
      <c r="E24" s="551">
        <f>D24/D554</f>
        <v>0.0008379155746944594</v>
      </c>
      <c r="F24" s="266">
        <f t="shared" si="8"/>
        <v>28712</v>
      </c>
      <c r="G24" s="115">
        <f>F24</f>
        <v>28712</v>
      </c>
      <c r="H24" s="262"/>
      <c r="I24" s="263">
        <v>0</v>
      </c>
      <c r="J24" s="264"/>
      <c r="K24" s="264"/>
      <c r="L24" s="399"/>
    </row>
    <row r="25" spans="1:12" s="148" customFormat="1" ht="15" customHeight="1">
      <c r="A25" s="414"/>
      <c r="B25" s="422" t="s">
        <v>40</v>
      </c>
      <c r="C25" s="114" t="s">
        <v>41</v>
      </c>
      <c r="D25" s="115">
        <v>70563</v>
      </c>
      <c r="E25" s="551">
        <f>D25/D554</f>
        <v>0.0020592726628993153</v>
      </c>
      <c r="F25" s="266">
        <f t="shared" si="8"/>
        <v>70563</v>
      </c>
      <c r="G25" s="115">
        <v>0</v>
      </c>
      <c r="H25" s="262">
        <f>D25</f>
        <v>70563</v>
      </c>
      <c r="I25" s="263">
        <v>0</v>
      </c>
      <c r="J25" s="264"/>
      <c r="K25" s="264"/>
      <c r="L25" s="399"/>
    </row>
    <row r="26" spans="1:12" s="148" customFormat="1" ht="14.25" customHeight="1">
      <c r="A26" s="414"/>
      <c r="B26" s="422" t="s">
        <v>15</v>
      </c>
      <c r="C26" s="114" t="s">
        <v>16</v>
      </c>
      <c r="D26" s="115">
        <v>9920</v>
      </c>
      <c r="E26" s="551">
        <f>D26/D554</f>
        <v>0.0002894999477907856</v>
      </c>
      <c r="F26" s="266">
        <f t="shared" si="8"/>
        <v>9920</v>
      </c>
      <c r="G26" s="115">
        <v>0</v>
      </c>
      <c r="H26" s="262">
        <f>D26</f>
        <v>9920</v>
      </c>
      <c r="I26" s="263">
        <v>0</v>
      </c>
      <c r="J26" s="264"/>
      <c r="K26" s="264"/>
      <c r="L26" s="399"/>
    </row>
    <row r="27" spans="1:12" s="148" customFormat="1" ht="12.75" customHeight="1">
      <c r="A27" s="414"/>
      <c r="B27" s="422" t="s">
        <v>669</v>
      </c>
      <c r="C27" s="114" t="s">
        <v>670</v>
      </c>
      <c r="D27" s="115">
        <v>20000</v>
      </c>
      <c r="E27" s="551">
        <f>D27/D554</f>
        <v>0.0005836692495781969</v>
      </c>
      <c r="F27" s="266">
        <f t="shared" si="8"/>
        <v>20000</v>
      </c>
      <c r="G27" s="115">
        <f>F27</f>
        <v>20000</v>
      </c>
      <c r="H27" s="262"/>
      <c r="I27" s="263">
        <v>0</v>
      </c>
      <c r="J27" s="264"/>
      <c r="K27" s="264"/>
      <c r="L27" s="399"/>
    </row>
    <row r="28" spans="1:12" s="148" customFormat="1" ht="12.75" customHeight="1">
      <c r="A28" s="414"/>
      <c r="B28" s="129" t="s">
        <v>17</v>
      </c>
      <c r="C28" s="114" t="s">
        <v>18</v>
      </c>
      <c r="D28" s="115">
        <v>240000</v>
      </c>
      <c r="E28" s="551">
        <f>D28/D554</f>
        <v>0.007004030994938362</v>
      </c>
      <c r="F28" s="266">
        <f t="shared" si="8"/>
        <v>240000</v>
      </c>
      <c r="G28" s="115">
        <v>0</v>
      </c>
      <c r="H28" s="262"/>
      <c r="I28" s="263">
        <v>0</v>
      </c>
      <c r="J28" s="264"/>
      <c r="K28" s="264"/>
      <c r="L28" s="399"/>
    </row>
    <row r="29" spans="1:12" s="148" customFormat="1" ht="13.5" customHeight="1">
      <c r="A29" s="414"/>
      <c r="B29" s="129" t="s">
        <v>19</v>
      </c>
      <c r="C29" s="114" t="s">
        <v>99</v>
      </c>
      <c r="D29" s="115">
        <v>32000</v>
      </c>
      <c r="E29" s="551">
        <f>D29/D554</f>
        <v>0.0009338707993251149</v>
      </c>
      <c r="F29" s="266">
        <f t="shared" si="8"/>
        <v>32000</v>
      </c>
      <c r="G29" s="115">
        <v>0</v>
      </c>
      <c r="H29" s="262"/>
      <c r="I29" s="263">
        <v>0</v>
      </c>
      <c r="J29" s="264"/>
      <c r="K29" s="264"/>
      <c r="L29" s="399"/>
    </row>
    <row r="30" spans="1:12" s="148" customFormat="1" ht="13.5" customHeight="1">
      <c r="A30" s="414"/>
      <c r="B30" s="129" t="s">
        <v>21</v>
      </c>
      <c r="C30" s="114" t="s">
        <v>100</v>
      </c>
      <c r="D30" s="115">
        <v>32300</v>
      </c>
      <c r="E30" s="551">
        <f>D30/D554</f>
        <v>0.0009426258380687879</v>
      </c>
      <c r="F30" s="266">
        <f t="shared" si="8"/>
        <v>32300</v>
      </c>
      <c r="G30" s="115">
        <v>0</v>
      </c>
      <c r="H30" s="262"/>
      <c r="I30" s="263">
        <v>0</v>
      </c>
      <c r="J30" s="264"/>
      <c r="K30" s="264"/>
      <c r="L30" s="399"/>
    </row>
    <row r="31" spans="1:12" s="148" customFormat="1" ht="13.5" customHeight="1">
      <c r="A31" s="414"/>
      <c r="B31" s="129" t="s">
        <v>82</v>
      </c>
      <c r="C31" s="114" t="s">
        <v>83</v>
      </c>
      <c r="D31" s="115">
        <v>500</v>
      </c>
      <c r="E31" s="551">
        <f>D31/D554</f>
        <v>1.4591731239454921E-05</v>
      </c>
      <c r="F31" s="266">
        <f t="shared" si="8"/>
        <v>500</v>
      </c>
      <c r="G31" s="115">
        <v>0</v>
      </c>
      <c r="H31" s="262"/>
      <c r="I31" s="263"/>
      <c r="J31" s="264"/>
      <c r="K31" s="264"/>
      <c r="L31" s="399"/>
    </row>
    <row r="32" spans="1:12" s="148" customFormat="1" ht="14.25" customHeight="1">
      <c r="A32" s="414"/>
      <c r="B32" s="129" t="s">
        <v>23</v>
      </c>
      <c r="C32" s="114" t="s">
        <v>101</v>
      </c>
      <c r="D32" s="115">
        <v>326060</v>
      </c>
      <c r="E32" s="551">
        <f>D32/D554</f>
        <v>0.009515559775873343</v>
      </c>
      <c r="F32" s="266">
        <f t="shared" si="8"/>
        <v>326060</v>
      </c>
      <c r="G32" s="115">
        <v>0</v>
      </c>
      <c r="H32" s="262"/>
      <c r="I32" s="263">
        <v>0</v>
      </c>
      <c r="J32" s="264"/>
      <c r="K32" s="264"/>
      <c r="L32" s="399"/>
    </row>
    <row r="33" spans="1:12" s="148" customFormat="1" ht="14.25" customHeight="1">
      <c r="A33" s="414"/>
      <c r="B33" s="129" t="s">
        <v>671</v>
      </c>
      <c r="C33" s="114" t="s">
        <v>672</v>
      </c>
      <c r="D33" s="115">
        <v>3500</v>
      </c>
      <c r="E33" s="551">
        <f>D33/D554</f>
        <v>0.00010214211867618444</v>
      </c>
      <c r="F33" s="266">
        <f t="shared" si="8"/>
        <v>3500</v>
      </c>
      <c r="G33" s="115">
        <v>0</v>
      </c>
      <c r="H33" s="262"/>
      <c r="I33" s="263">
        <v>0</v>
      </c>
      <c r="J33" s="264"/>
      <c r="K33" s="264"/>
      <c r="L33" s="399"/>
    </row>
    <row r="34" spans="1:12" s="148" customFormat="1" ht="14.25" customHeight="1">
      <c r="A34" s="414"/>
      <c r="B34" s="129" t="s">
        <v>306</v>
      </c>
      <c r="C34" s="114" t="s">
        <v>308</v>
      </c>
      <c r="D34" s="115">
        <v>5500</v>
      </c>
      <c r="E34" s="551">
        <f>D34/D554</f>
        <v>0.00016050904363400413</v>
      </c>
      <c r="F34" s="266">
        <f t="shared" si="8"/>
        <v>5500</v>
      </c>
      <c r="G34" s="115">
        <v>0</v>
      </c>
      <c r="H34" s="262"/>
      <c r="I34" s="263"/>
      <c r="J34" s="264"/>
      <c r="K34" s="264"/>
      <c r="L34" s="399"/>
    </row>
    <row r="35" spans="1:12" s="148" customFormat="1" ht="14.25" customHeight="1">
      <c r="A35" s="414"/>
      <c r="B35" s="129" t="s">
        <v>298</v>
      </c>
      <c r="C35" s="114" t="s">
        <v>302</v>
      </c>
      <c r="D35" s="115">
        <v>4000</v>
      </c>
      <c r="E35" s="551">
        <f>D35/D554</f>
        <v>0.00011673384991563937</v>
      </c>
      <c r="F35" s="266">
        <f t="shared" si="8"/>
        <v>4000</v>
      </c>
      <c r="G35" s="115">
        <v>0</v>
      </c>
      <c r="H35" s="262"/>
      <c r="I35" s="263"/>
      <c r="J35" s="264"/>
      <c r="K35" s="264"/>
      <c r="L35" s="399"/>
    </row>
    <row r="36" spans="1:12" s="148" customFormat="1" ht="14.25" customHeight="1">
      <c r="A36" s="414"/>
      <c r="B36" s="129" t="s">
        <v>25</v>
      </c>
      <c r="C36" s="114" t="s">
        <v>26</v>
      </c>
      <c r="D36" s="115">
        <v>1500</v>
      </c>
      <c r="E36" s="551">
        <f>D36/D554</f>
        <v>4.377519371836476E-05</v>
      </c>
      <c r="F36" s="266">
        <f t="shared" si="8"/>
        <v>1500</v>
      </c>
      <c r="G36" s="115">
        <v>0</v>
      </c>
      <c r="H36" s="262"/>
      <c r="I36" s="263">
        <v>0</v>
      </c>
      <c r="J36" s="264"/>
      <c r="K36" s="264"/>
      <c r="L36" s="399"/>
    </row>
    <row r="37" spans="1:12" s="148" customFormat="1" ht="13.5" customHeight="1">
      <c r="A37" s="414"/>
      <c r="B37" s="129" t="s">
        <v>29</v>
      </c>
      <c r="C37" s="114" t="s">
        <v>30</v>
      </c>
      <c r="D37" s="115">
        <v>9970</v>
      </c>
      <c r="E37" s="551">
        <f>D37/D554</f>
        <v>0.0002909591209147311</v>
      </c>
      <c r="F37" s="266">
        <f t="shared" si="8"/>
        <v>9970</v>
      </c>
      <c r="G37" s="115">
        <v>0</v>
      </c>
      <c r="H37" s="262"/>
      <c r="I37" s="263">
        <v>0</v>
      </c>
      <c r="J37" s="264"/>
      <c r="K37" s="264"/>
      <c r="L37" s="399"/>
    </row>
    <row r="38" spans="1:12" s="148" customFormat="1" ht="16.5" customHeight="1">
      <c r="A38" s="414"/>
      <c r="B38" s="129" t="s">
        <v>45</v>
      </c>
      <c r="C38" s="114" t="s">
        <v>46</v>
      </c>
      <c r="D38" s="115">
        <v>9500</v>
      </c>
      <c r="E38" s="551">
        <f>D38/D554</f>
        <v>0.0002772428935496435</v>
      </c>
      <c r="F38" s="266">
        <f t="shared" si="8"/>
        <v>9500</v>
      </c>
      <c r="G38" s="115">
        <v>0</v>
      </c>
      <c r="H38" s="262"/>
      <c r="I38" s="263">
        <v>0</v>
      </c>
      <c r="J38" s="264"/>
      <c r="K38" s="264"/>
      <c r="L38" s="399"/>
    </row>
    <row r="39" spans="1:12" s="148" customFormat="1" ht="16.5" customHeight="1">
      <c r="A39" s="414"/>
      <c r="B39" s="129" t="s">
        <v>313</v>
      </c>
      <c r="C39" s="114" t="s">
        <v>314</v>
      </c>
      <c r="D39" s="115">
        <v>829</v>
      </c>
      <c r="E39" s="551">
        <f>D39/D554</f>
        <v>2.4193090395016258E-05</v>
      </c>
      <c r="F39" s="266">
        <f t="shared" si="8"/>
        <v>829</v>
      </c>
      <c r="G39" s="115">
        <v>0</v>
      </c>
      <c r="H39" s="262"/>
      <c r="I39" s="263"/>
      <c r="J39" s="264"/>
      <c r="K39" s="264"/>
      <c r="L39" s="399"/>
    </row>
    <row r="40" spans="1:12" s="148" customFormat="1" ht="21" customHeight="1">
      <c r="A40" s="414"/>
      <c r="B40" s="129" t="s">
        <v>299</v>
      </c>
      <c r="C40" s="114" t="s">
        <v>303</v>
      </c>
      <c r="D40" s="115">
        <v>3600</v>
      </c>
      <c r="E40" s="551">
        <f>D40/D554</f>
        <v>0.00010506046492407544</v>
      </c>
      <c r="F40" s="266">
        <f t="shared" si="8"/>
        <v>3600</v>
      </c>
      <c r="G40" s="115">
        <v>0</v>
      </c>
      <c r="H40" s="262"/>
      <c r="I40" s="263"/>
      <c r="J40" s="264"/>
      <c r="K40" s="264"/>
      <c r="L40" s="399"/>
    </row>
    <row r="41" spans="1:12" s="148" customFormat="1" ht="16.5" customHeight="1">
      <c r="A41" s="414"/>
      <c r="B41" s="129" t="s">
        <v>300</v>
      </c>
      <c r="C41" s="114" t="s">
        <v>304</v>
      </c>
      <c r="D41" s="115">
        <v>1200</v>
      </c>
      <c r="E41" s="551">
        <f>D41/D554</f>
        <v>3.502015497469181E-05</v>
      </c>
      <c r="F41" s="266">
        <f t="shared" si="8"/>
        <v>1200</v>
      </c>
      <c r="G41" s="115">
        <v>0</v>
      </c>
      <c r="H41" s="262"/>
      <c r="I41" s="263"/>
      <c r="J41" s="264"/>
      <c r="K41" s="264"/>
      <c r="L41" s="399"/>
    </row>
    <row r="42" spans="1:12" s="148" customFormat="1" ht="16.5" customHeight="1">
      <c r="A42" s="414"/>
      <c r="B42" s="129" t="s">
        <v>301</v>
      </c>
      <c r="C42" s="114" t="s">
        <v>305</v>
      </c>
      <c r="D42" s="115">
        <v>7000</v>
      </c>
      <c r="E42" s="551">
        <f>D42/D554</f>
        <v>0.00020428423735236888</v>
      </c>
      <c r="F42" s="266">
        <f t="shared" si="8"/>
        <v>7000</v>
      </c>
      <c r="G42" s="115">
        <v>0</v>
      </c>
      <c r="H42" s="262"/>
      <c r="I42" s="263"/>
      <c r="J42" s="264"/>
      <c r="K42" s="264"/>
      <c r="L42" s="399"/>
    </row>
    <row r="43" spans="1:12" s="148" customFormat="1" ht="14.25" customHeight="1">
      <c r="A43" s="414"/>
      <c r="B43" s="129" t="s">
        <v>47</v>
      </c>
      <c r="C43" s="114" t="s">
        <v>48</v>
      </c>
      <c r="D43" s="115">
        <v>610000</v>
      </c>
      <c r="E43" s="551">
        <f>D43/D554</f>
        <v>0.017801912112135002</v>
      </c>
      <c r="F43" s="115"/>
      <c r="G43" s="115">
        <v>0</v>
      </c>
      <c r="H43" s="262"/>
      <c r="I43" s="263">
        <v>0</v>
      </c>
      <c r="J43" s="264"/>
      <c r="K43" s="264"/>
      <c r="L43" s="401">
        <f>D43</f>
        <v>610000</v>
      </c>
    </row>
    <row r="44" spans="1:12" s="148" customFormat="1" ht="15" customHeight="1">
      <c r="A44" s="414"/>
      <c r="B44" s="129" t="s">
        <v>353</v>
      </c>
      <c r="C44" s="114" t="s">
        <v>428</v>
      </c>
      <c r="D44" s="115">
        <v>1674546</v>
      </c>
      <c r="E44" s="551">
        <f>D44/D554</f>
        <v>0.04886905036020856</v>
      </c>
      <c r="F44" s="115"/>
      <c r="G44" s="115">
        <v>0</v>
      </c>
      <c r="H44" s="262"/>
      <c r="I44" s="263">
        <v>0</v>
      </c>
      <c r="J44" s="264"/>
      <c r="K44" s="264"/>
      <c r="L44" s="401">
        <f>D44</f>
        <v>1674546</v>
      </c>
    </row>
    <row r="45" spans="1:12" s="148" customFormat="1" ht="18.75" customHeight="1">
      <c r="A45" s="414"/>
      <c r="B45" s="129" t="s">
        <v>508</v>
      </c>
      <c r="C45" s="114" t="s">
        <v>428</v>
      </c>
      <c r="D45" s="115">
        <v>605662</v>
      </c>
      <c r="E45" s="551">
        <f>D45/D554</f>
        <v>0.017675314251901494</v>
      </c>
      <c r="F45" s="115"/>
      <c r="G45" s="115">
        <v>0</v>
      </c>
      <c r="H45" s="262"/>
      <c r="I45" s="263">
        <v>0</v>
      </c>
      <c r="J45" s="264"/>
      <c r="K45" s="264"/>
      <c r="L45" s="401">
        <f>D45</f>
        <v>605662</v>
      </c>
    </row>
    <row r="46" spans="1:12" s="148" customFormat="1" ht="41.25" customHeight="1">
      <c r="A46" s="415" t="s">
        <v>49</v>
      </c>
      <c r="B46" s="423"/>
      <c r="C46" s="196" t="s">
        <v>50</v>
      </c>
      <c r="D46" s="265">
        <f>D47</f>
        <v>170000</v>
      </c>
      <c r="E46" s="372">
        <f>D46/D554</f>
        <v>0.004961188621414673</v>
      </c>
      <c r="F46" s="265">
        <f aca="true" t="shared" si="9" ref="F46:L46">F47</f>
        <v>170000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400">
        <f t="shared" si="9"/>
        <v>0</v>
      </c>
    </row>
    <row r="47" spans="1:12" s="148" customFormat="1" ht="24" customHeight="1">
      <c r="A47" s="424" t="s">
        <v>51</v>
      </c>
      <c r="B47" s="418"/>
      <c r="C47" s="246" t="s">
        <v>52</v>
      </c>
      <c r="D47" s="261">
        <f>SUM(D48:D53)</f>
        <v>170000</v>
      </c>
      <c r="E47" s="442">
        <f>D47/D554</f>
        <v>0.004961188621414673</v>
      </c>
      <c r="F47" s="261">
        <f aca="true" t="shared" si="10" ref="F47:L47">SUM(F48:F53)</f>
        <v>170000</v>
      </c>
      <c r="G47" s="261">
        <f t="shared" si="10"/>
        <v>0</v>
      </c>
      <c r="H47" s="261">
        <f t="shared" si="10"/>
        <v>0</v>
      </c>
      <c r="I47" s="261">
        <f t="shared" si="10"/>
        <v>0</v>
      </c>
      <c r="J47" s="261">
        <f t="shared" si="10"/>
        <v>0</v>
      </c>
      <c r="K47" s="261">
        <f t="shared" si="10"/>
        <v>0</v>
      </c>
      <c r="L47" s="398">
        <f t="shared" si="10"/>
        <v>0</v>
      </c>
    </row>
    <row r="48" spans="1:12" s="148" customFormat="1" ht="16.5" customHeight="1">
      <c r="A48" s="420"/>
      <c r="B48" s="129" t="s">
        <v>19</v>
      </c>
      <c r="C48" s="114" t="s">
        <v>99</v>
      </c>
      <c r="D48" s="115">
        <v>4000</v>
      </c>
      <c r="E48" s="551">
        <f>D48/D554</f>
        <v>0.00011673384991563937</v>
      </c>
      <c r="F48" s="115">
        <f aca="true" t="shared" si="11" ref="F48:F53">D48</f>
        <v>4000</v>
      </c>
      <c r="G48" s="115"/>
      <c r="H48" s="115"/>
      <c r="I48" s="263">
        <v>0</v>
      </c>
      <c r="J48" s="264"/>
      <c r="K48" s="264"/>
      <c r="L48" s="401"/>
    </row>
    <row r="49" spans="1:12" s="148" customFormat="1" ht="17.25" customHeight="1">
      <c r="A49" s="419"/>
      <c r="B49" s="129" t="s">
        <v>23</v>
      </c>
      <c r="C49" s="114" t="s">
        <v>101</v>
      </c>
      <c r="D49" s="115">
        <v>87300</v>
      </c>
      <c r="E49" s="551">
        <f>D49/D554</f>
        <v>0.002547716274408829</v>
      </c>
      <c r="F49" s="115">
        <f t="shared" si="11"/>
        <v>87300</v>
      </c>
      <c r="G49" s="115"/>
      <c r="H49" s="115"/>
      <c r="I49" s="263">
        <v>0</v>
      </c>
      <c r="J49" s="264"/>
      <c r="K49" s="264"/>
      <c r="L49" s="401"/>
    </row>
    <row r="50" spans="1:12" s="148" customFormat="1" ht="17.25" customHeight="1">
      <c r="A50" s="419"/>
      <c r="B50" s="129" t="s">
        <v>27</v>
      </c>
      <c r="C50" s="114" t="s">
        <v>28</v>
      </c>
      <c r="D50" s="115">
        <v>60000</v>
      </c>
      <c r="E50" s="551">
        <f>D50/D554</f>
        <v>0.0017510077487345906</v>
      </c>
      <c r="F50" s="115">
        <f t="shared" si="11"/>
        <v>60000</v>
      </c>
      <c r="G50" s="115"/>
      <c r="H50" s="115"/>
      <c r="I50" s="263">
        <v>0</v>
      </c>
      <c r="J50" s="264"/>
      <c r="K50" s="264"/>
      <c r="L50" s="401"/>
    </row>
    <row r="51" spans="1:12" s="148" customFormat="1" ht="17.25" customHeight="1">
      <c r="A51" s="419"/>
      <c r="B51" s="129" t="s">
        <v>45</v>
      </c>
      <c r="C51" s="114" t="s">
        <v>46</v>
      </c>
      <c r="D51" s="115">
        <v>3700</v>
      </c>
      <c r="E51" s="551">
        <f>D51/D554</f>
        <v>0.00010797881117196642</v>
      </c>
      <c r="F51" s="115">
        <f t="shared" si="11"/>
        <v>3700</v>
      </c>
      <c r="G51" s="115"/>
      <c r="H51" s="115"/>
      <c r="I51" s="263"/>
      <c r="J51" s="264"/>
      <c r="K51" s="264"/>
      <c r="L51" s="401"/>
    </row>
    <row r="52" spans="1:12" s="148" customFormat="1" ht="17.25" customHeight="1">
      <c r="A52" s="419"/>
      <c r="B52" s="129" t="s">
        <v>81</v>
      </c>
      <c r="C52" s="114" t="s">
        <v>88</v>
      </c>
      <c r="D52" s="115">
        <v>5000</v>
      </c>
      <c r="E52" s="551">
        <f>D52/D554</f>
        <v>0.0001459173123945492</v>
      </c>
      <c r="F52" s="115">
        <f t="shared" si="11"/>
        <v>5000</v>
      </c>
      <c r="G52" s="115"/>
      <c r="H52" s="115"/>
      <c r="I52" s="263">
        <v>0</v>
      </c>
      <c r="J52" s="264"/>
      <c r="K52" s="264"/>
      <c r="L52" s="401"/>
    </row>
    <row r="53" spans="1:12" s="148" customFormat="1" ht="17.25" customHeight="1">
      <c r="A53" s="419"/>
      <c r="B53" s="129" t="s">
        <v>104</v>
      </c>
      <c r="C53" s="114" t="s">
        <v>504</v>
      </c>
      <c r="D53" s="115">
        <v>10000</v>
      </c>
      <c r="E53" s="551">
        <f>D53/D554</f>
        <v>0.0002918346247890984</v>
      </c>
      <c r="F53" s="115">
        <f t="shared" si="11"/>
        <v>10000</v>
      </c>
      <c r="G53" s="115"/>
      <c r="H53" s="115"/>
      <c r="I53" s="263">
        <v>0</v>
      </c>
      <c r="J53" s="264"/>
      <c r="K53" s="264"/>
      <c r="L53" s="401"/>
    </row>
    <row r="54" spans="1:12" s="148" customFormat="1" ht="30" customHeight="1">
      <c r="A54" s="415" t="s">
        <v>54</v>
      </c>
      <c r="B54" s="425"/>
      <c r="C54" s="196" t="s">
        <v>55</v>
      </c>
      <c r="D54" s="265">
        <f>D55+D57+D59</f>
        <v>238056</v>
      </c>
      <c r="E54" s="372">
        <f>D54/D554</f>
        <v>0.006947298343879361</v>
      </c>
      <c r="F54" s="265">
        <f aca="true" t="shared" si="12" ref="F54:L54">F55+F57+F59</f>
        <v>238056</v>
      </c>
      <c r="G54" s="265">
        <f t="shared" si="12"/>
        <v>133350</v>
      </c>
      <c r="H54" s="265">
        <f t="shared" si="12"/>
        <v>27350</v>
      </c>
      <c r="I54" s="265">
        <f t="shared" si="12"/>
        <v>0</v>
      </c>
      <c r="J54" s="265">
        <f t="shared" si="12"/>
        <v>0</v>
      </c>
      <c r="K54" s="265">
        <f t="shared" si="12"/>
        <v>0</v>
      </c>
      <c r="L54" s="400">
        <f t="shared" si="12"/>
        <v>0</v>
      </c>
    </row>
    <row r="55" spans="1:12" s="148" customFormat="1" ht="24.75" customHeight="1">
      <c r="A55" s="417" t="s">
        <v>56</v>
      </c>
      <c r="B55" s="413"/>
      <c r="C55" s="242" t="s">
        <v>57</v>
      </c>
      <c r="D55" s="261">
        <f>D56</f>
        <v>40000</v>
      </c>
      <c r="E55" s="442">
        <f>D55/D554</f>
        <v>0.0011673384991563937</v>
      </c>
      <c r="F55" s="261">
        <f aca="true" t="shared" si="13" ref="F55:L55">F56</f>
        <v>40000</v>
      </c>
      <c r="G55" s="261">
        <f t="shared" si="13"/>
        <v>0</v>
      </c>
      <c r="H55" s="261">
        <f t="shared" si="13"/>
        <v>0</v>
      </c>
      <c r="I55" s="261">
        <f t="shared" si="13"/>
        <v>0</v>
      </c>
      <c r="J55" s="261">
        <f t="shared" si="13"/>
        <v>0</v>
      </c>
      <c r="K55" s="261">
        <f t="shared" si="13"/>
        <v>0</v>
      </c>
      <c r="L55" s="398">
        <f t="shared" si="13"/>
        <v>0</v>
      </c>
    </row>
    <row r="56" spans="1:12" s="148" customFormat="1" ht="16.5" customHeight="1">
      <c r="A56" s="419"/>
      <c r="B56" s="129" t="s">
        <v>23</v>
      </c>
      <c r="C56" s="114" t="s">
        <v>101</v>
      </c>
      <c r="D56" s="115">
        <v>40000</v>
      </c>
      <c r="E56" s="551">
        <f>D56/D554</f>
        <v>0.0011673384991563937</v>
      </c>
      <c r="F56" s="115">
        <f>D56</f>
        <v>40000</v>
      </c>
      <c r="G56" s="115"/>
      <c r="H56" s="262">
        <v>0</v>
      </c>
      <c r="I56" s="262">
        <v>0</v>
      </c>
      <c r="J56" s="264"/>
      <c r="K56" s="264"/>
      <c r="L56" s="401"/>
    </row>
    <row r="57" spans="1:12" s="148" customFormat="1" ht="25.5" customHeight="1">
      <c r="A57" s="417" t="s">
        <v>58</v>
      </c>
      <c r="B57" s="413"/>
      <c r="C57" s="242" t="s">
        <v>813</v>
      </c>
      <c r="D57" s="261">
        <f>D58</f>
        <v>18000</v>
      </c>
      <c r="E57" s="442">
        <f>D57/D554</f>
        <v>0.0005253023246203772</v>
      </c>
      <c r="F57" s="261">
        <f aca="true" t="shared" si="14" ref="F57:L57">F58</f>
        <v>18000</v>
      </c>
      <c r="G57" s="261">
        <f t="shared" si="14"/>
        <v>0</v>
      </c>
      <c r="H57" s="261">
        <f t="shared" si="14"/>
        <v>0</v>
      </c>
      <c r="I57" s="261">
        <f t="shared" si="14"/>
        <v>0</v>
      </c>
      <c r="J57" s="261">
        <f t="shared" si="14"/>
        <v>0</v>
      </c>
      <c r="K57" s="261">
        <f t="shared" si="14"/>
        <v>0</v>
      </c>
      <c r="L57" s="398">
        <f t="shared" si="14"/>
        <v>0</v>
      </c>
    </row>
    <row r="58" spans="1:12" s="148" customFormat="1" ht="16.5" customHeight="1">
      <c r="A58" s="419"/>
      <c r="B58" s="129" t="s">
        <v>23</v>
      </c>
      <c r="C58" s="114" t="s">
        <v>101</v>
      </c>
      <c r="D58" s="115">
        <v>18000</v>
      </c>
      <c r="E58" s="551">
        <f>D58/D554</f>
        <v>0.0005253023246203772</v>
      </c>
      <c r="F58" s="115">
        <f>D58</f>
        <v>18000</v>
      </c>
      <c r="G58" s="115"/>
      <c r="H58" s="262">
        <v>0</v>
      </c>
      <c r="I58" s="263">
        <v>0</v>
      </c>
      <c r="J58" s="264"/>
      <c r="K58" s="264"/>
      <c r="L58" s="399"/>
    </row>
    <row r="59" spans="1:12" s="148" customFormat="1" ht="18.75" customHeight="1">
      <c r="A59" s="417" t="s">
        <v>60</v>
      </c>
      <c r="B59" s="413"/>
      <c r="C59" s="242" t="s">
        <v>61</v>
      </c>
      <c r="D59" s="261">
        <f>SUM(D60:D77)</f>
        <v>180056</v>
      </c>
      <c r="E59" s="442">
        <f>D59/D554</f>
        <v>0.005254657520102591</v>
      </c>
      <c r="F59" s="261">
        <f aca="true" t="shared" si="15" ref="F59:L59">SUM(F60:F77)</f>
        <v>180056</v>
      </c>
      <c r="G59" s="261">
        <f t="shared" si="15"/>
        <v>133350</v>
      </c>
      <c r="H59" s="261">
        <f t="shared" si="15"/>
        <v>27350</v>
      </c>
      <c r="I59" s="261">
        <f t="shared" si="15"/>
        <v>0</v>
      </c>
      <c r="J59" s="261">
        <f t="shared" si="15"/>
        <v>0</v>
      </c>
      <c r="K59" s="261">
        <f t="shared" si="15"/>
        <v>0</v>
      </c>
      <c r="L59" s="398">
        <f t="shared" si="15"/>
        <v>0</v>
      </c>
    </row>
    <row r="60" spans="1:12" s="148" customFormat="1" ht="15" customHeight="1">
      <c r="A60" s="419"/>
      <c r="B60" s="129" t="s">
        <v>9</v>
      </c>
      <c r="C60" s="114" t="s">
        <v>783</v>
      </c>
      <c r="D60" s="115">
        <v>53040</v>
      </c>
      <c r="E60" s="551">
        <f>D60/D554</f>
        <v>0.001547890849881378</v>
      </c>
      <c r="F60" s="115">
        <f aca="true" t="shared" si="16" ref="F60:F77">D60</f>
        <v>53040</v>
      </c>
      <c r="G60" s="115">
        <f>F60</f>
        <v>53040</v>
      </c>
      <c r="H60" s="262">
        <v>0</v>
      </c>
      <c r="I60" s="263">
        <v>0</v>
      </c>
      <c r="J60" s="264"/>
      <c r="K60" s="264"/>
      <c r="L60" s="399"/>
    </row>
    <row r="61" spans="1:12" s="148" customFormat="1" ht="17.25" customHeight="1">
      <c r="A61" s="419"/>
      <c r="B61" s="129" t="s">
        <v>11</v>
      </c>
      <c r="C61" s="114" t="s">
        <v>784</v>
      </c>
      <c r="D61" s="115">
        <v>69360</v>
      </c>
      <c r="E61" s="551">
        <f>D61/D554</f>
        <v>0.0020241649575371864</v>
      </c>
      <c r="F61" s="115">
        <f t="shared" si="16"/>
        <v>69360</v>
      </c>
      <c r="G61" s="115">
        <f>F61</f>
        <v>69360</v>
      </c>
      <c r="H61" s="262">
        <v>0</v>
      </c>
      <c r="I61" s="263">
        <v>0</v>
      </c>
      <c r="J61" s="264"/>
      <c r="K61" s="264"/>
      <c r="L61" s="399"/>
    </row>
    <row r="62" spans="1:12" s="148" customFormat="1" ht="18" customHeight="1">
      <c r="A62" s="419"/>
      <c r="B62" s="129" t="s">
        <v>13</v>
      </c>
      <c r="C62" s="114" t="s">
        <v>14</v>
      </c>
      <c r="D62" s="115">
        <v>10950</v>
      </c>
      <c r="E62" s="551">
        <f>D62/D554</f>
        <v>0.00031955891414406275</v>
      </c>
      <c r="F62" s="115">
        <f t="shared" si="16"/>
        <v>10950</v>
      </c>
      <c r="G62" s="115">
        <f>F62</f>
        <v>10950</v>
      </c>
      <c r="H62" s="262">
        <v>0</v>
      </c>
      <c r="I62" s="263">
        <v>0</v>
      </c>
      <c r="J62" s="264"/>
      <c r="K62" s="264"/>
      <c r="L62" s="399"/>
    </row>
    <row r="63" spans="1:12" s="148" customFormat="1" ht="18" customHeight="1">
      <c r="A63" s="419"/>
      <c r="B63" s="422" t="s">
        <v>62</v>
      </c>
      <c r="C63" s="114" t="s">
        <v>41</v>
      </c>
      <c r="D63" s="115">
        <v>24083</v>
      </c>
      <c r="E63" s="551">
        <f>D63/D554</f>
        <v>0.0007028253268795857</v>
      </c>
      <c r="F63" s="115">
        <f t="shared" si="16"/>
        <v>24083</v>
      </c>
      <c r="G63" s="115"/>
      <c r="H63" s="262">
        <f>F63</f>
        <v>24083</v>
      </c>
      <c r="I63" s="263">
        <v>0</v>
      </c>
      <c r="J63" s="264"/>
      <c r="K63" s="264"/>
      <c r="L63" s="399"/>
    </row>
    <row r="64" spans="1:12" s="148" customFormat="1" ht="18" customHeight="1">
      <c r="A64" s="419"/>
      <c r="B64" s="422" t="s">
        <v>15</v>
      </c>
      <c r="C64" s="114" t="s">
        <v>16</v>
      </c>
      <c r="D64" s="115">
        <v>3267</v>
      </c>
      <c r="E64" s="551">
        <f>D64/D554</f>
        <v>9.534237191859845E-05</v>
      </c>
      <c r="F64" s="115">
        <f t="shared" si="16"/>
        <v>3267</v>
      </c>
      <c r="G64" s="115"/>
      <c r="H64" s="262">
        <f>F64</f>
        <v>3267</v>
      </c>
      <c r="I64" s="263">
        <v>0</v>
      </c>
      <c r="J64" s="264"/>
      <c r="K64" s="264"/>
      <c r="L64" s="399"/>
    </row>
    <row r="65" spans="1:12" s="148" customFormat="1" ht="15.75" customHeight="1">
      <c r="A65" s="419"/>
      <c r="B65" s="129" t="s">
        <v>17</v>
      </c>
      <c r="C65" s="114" t="s">
        <v>18</v>
      </c>
      <c r="D65" s="115">
        <v>2288</v>
      </c>
      <c r="E65" s="551">
        <f>D65/D554</f>
        <v>6.677176215174571E-05</v>
      </c>
      <c r="F65" s="115">
        <f t="shared" si="16"/>
        <v>2288</v>
      </c>
      <c r="G65" s="115"/>
      <c r="H65" s="262">
        <v>0</v>
      </c>
      <c r="I65" s="263">
        <v>0</v>
      </c>
      <c r="J65" s="264"/>
      <c r="K65" s="264"/>
      <c r="L65" s="399"/>
    </row>
    <row r="66" spans="1:12" s="148" customFormat="1" ht="16.5" customHeight="1">
      <c r="A66" s="419"/>
      <c r="B66" s="129" t="s">
        <v>19</v>
      </c>
      <c r="C66" s="114" t="s">
        <v>99</v>
      </c>
      <c r="D66" s="115">
        <v>2500</v>
      </c>
      <c r="E66" s="551">
        <f>D66/D554</f>
        <v>7.29586561972746E-05</v>
      </c>
      <c r="F66" s="115">
        <f t="shared" si="16"/>
        <v>2500</v>
      </c>
      <c r="G66" s="115"/>
      <c r="H66" s="262"/>
      <c r="I66" s="263"/>
      <c r="J66" s="264"/>
      <c r="K66" s="264"/>
      <c r="L66" s="399"/>
    </row>
    <row r="67" spans="1:12" s="148" customFormat="1" ht="14.25" customHeight="1">
      <c r="A67" s="419"/>
      <c r="B67" s="129" t="s">
        <v>82</v>
      </c>
      <c r="C67" s="114" t="s">
        <v>83</v>
      </c>
      <c r="D67" s="115">
        <v>150</v>
      </c>
      <c r="E67" s="551">
        <f>D67/D554</f>
        <v>4.3775193718364765E-06</v>
      </c>
      <c r="F67" s="115">
        <f t="shared" si="16"/>
        <v>150</v>
      </c>
      <c r="G67" s="115"/>
      <c r="H67" s="262"/>
      <c r="I67" s="263"/>
      <c r="J67" s="264"/>
      <c r="K67" s="264"/>
      <c r="L67" s="399"/>
    </row>
    <row r="68" spans="1:12" s="148" customFormat="1" ht="15.75" customHeight="1">
      <c r="A68" s="419"/>
      <c r="B68" s="129" t="s">
        <v>23</v>
      </c>
      <c r="C68" s="114" t="s">
        <v>101</v>
      </c>
      <c r="D68" s="115">
        <v>3338</v>
      </c>
      <c r="E68" s="551">
        <f>D68/D554</f>
        <v>9.741439775460105E-05</v>
      </c>
      <c r="F68" s="115">
        <f t="shared" si="16"/>
        <v>3338</v>
      </c>
      <c r="G68" s="115"/>
      <c r="H68" s="262">
        <v>0</v>
      </c>
      <c r="I68" s="263">
        <v>0</v>
      </c>
      <c r="J68" s="264"/>
      <c r="K68" s="264"/>
      <c r="L68" s="399"/>
    </row>
    <row r="69" spans="1:12" s="148" customFormat="1" ht="12.75" customHeight="1">
      <c r="A69" s="419"/>
      <c r="B69" s="129" t="s">
        <v>671</v>
      </c>
      <c r="C69" s="114" t="s">
        <v>672</v>
      </c>
      <c r="D69" s="115">
        <v>780</v>
      </c>
      <c r="E69" s="551">
        <f>D69/D554</f>
        <v>2.2763100733549678E-05</v>
      </c>
      <c r="F69" s="115">
        <f t="shared" si="16"/>
        <v>780</v>
      </c>
      <c r="G69" s="115"/>
      <c r="H69" s="262"/>
      <c r="I69" s="263"/>
      <c r="J69" s="264"/>
      <c r="K69" s="264"/>
      <c r="L69" s="399"/>
    </row>
    <row r="70" spans="1:12" s="148" customFormat="1" ht="16.5" customHeight="1">
      <c r="A70" s="419"/>
      <c r="B70" s="129" t="s">
        <v>306</v>
      </c>
      <c r="C70" s="114" t="s">
        <v>308</v>
      </c>
      <c r="D70" s="115">
        <v>660</v>
      </c>
      <c r="E70" s="551">
        <f>D70/D554</f>
        <v>1.9261085236080496E-05</v>
      </c>
      <c r="F70" s="115">
        <f t="shared" si="16"/>
        <v>660</v>
      </c>
      <c r="G70" s="115"/>
      <c r="H70" s="262"/>
      <c r="I70" s="263"/>
      <c r="J70" s="264"/>
      <c r="K70" s="264"/>
      <c r="L70" s="399"/>
    </row>
    <row r="71" spans="1:12" s="148" customFormat="1" ht="12.75" customHeight="1">
      <c r="A71" s="419"/>
      <c r="B71" s="129" t="s">
        <v>298</v>
      </c>
      <c r="C71" s="114" t="s">
        <v>302</v>
      </c>
      <c r="D71" s="115">
        <v>2000</v>
      </c>
      <c r="E71" s="551">
        <f>D71/D554</f>
        <v>5.8366924957819684E-05</v>
      </c>
      <c r="F71" s="115">
        <f t="shared" si="16"/>
        <v>2000</v>
      </c>
      <c r="G71" s="115"/>
      <c r="H71" s="262"/>
      <c r="I71" s="263"/>
      <c r="J71" s="264"/>
      <c r="K71" s="264"/>
      <c r="L71" s="399"/>
    </row>
    <row r="72" spans="1:12" s="148" customFormat="1" ht="12.75" customHeight="1">
      <c r="A72" s="419"/>
      <c r="B72" s="129" t="s">
        <v>315</v>
      </c>
      <c r="C72" s="114" t="s">
        <v>316</v>
      </c>
      <c r="D72" s="115">
        <v>1440</v>
      </c>
      <c r="E72" s="551">
        <f>D72/D554</f>
        <v>4.2024185969630174E-05</v>
      </c>
      <c r="F72" s="115">
        <f t="shared" si="16"/>
        <v>1440</v>
      </c>
      <c r="G72" s="115"/>
      <c r="H72" s="262"/>
      <c r="I72" s="263"/>
      <c r="J72" s="264"/>
      <c r="K72" s="264"/>
      <c r="L72" s="399"/>
    </row>
    <row r="73" spans="1:12" s="148" customFormat="1" ht="13.5" customHeight="1">
      <c r="A73" s="419"/>
      <c r="B73" s="129" t="s">
        <v>25</v>
      </c>
      <c r="C73" s="114" t="s">
        <v>26</v>
      </c>
      <c r="D73" s="115">
        <v>500</v>
      </c>
      <c r="E73" s="551">
        <f>D73/D554</f>
        <v>1.4591731239454921E-05</v>
      </c>
      <c r="F73" s="115">
        <f t="shared" si="16"/>
        <v>500</v>
      </c>
      <c r="G73" s="115"/>
      <c r="H73" s="262">
        <v>0</v>
      </c>
      <c r="I73" s="263">
        <v>0</v>
      </c>
      <c r="J73" s="264"/>
      <c r="K73" s="264"/>
      <c r="L73" s="399"/>
    </row>
    <row r="74" spans="1:12" s="148" customFormat="1" ht="13.5" customHeight="1">
      <c r="A74" s="419"/>
      <c r="B74" s="129" t="s">
        <v>27</v>
      </c>
      <c r="C74" s="114" t="s">
        <v>28</v>
      </c>
      <c r="D74" s="115">
        <v>2000</v>
      </c>
      <c r="E74" s="551">
        <f>D74/D554</f>
        <v>5.8366924957819684E-05</v>
      </c>
      <c r="F74" s="115">
        <f t="shared" si="16"/>
        <v>2000</v>
      </c>
      <c r="G74" s="115"/>
      <c r="H74" s="262">
        <v>0</v>
      </c>
      <c r="I74" s="263">
        <v>0</v>
      </c>
      <c r="J74" s="264"/>
      <c r="K74" s="264"/>
      <c r="L74" s="399"/>
    </row>
    <row r="75" spans="1:12" s="148" customFormat="1" ht="15" customHeight="1">
      <c r="A75" s="419"/>
      <c r="B75" s="129" t="s">
        <v>29</v>
      </c>
      <c r="C75" s="114" t="s">
        <v>30</v>
      </c>
      <c r="D75" s="115">
        <v>3150</v>
      </c>
      <c r="E75" s="551">
        <f>D75/D554</f>
        <v>9.1927906808566E-05</v>
      </c>
      <c r="F75" s="115">
        <f t="shared" si="16"/>
        <v>3150</v>
      </c>
      <c r="G75" s="115"/>
      <c r="H75" s="262">
        <v>0</v>
      </c>
      <c r="I75" s="263">
        <v>0</v>
      </c>
      <c r="J75" s="264"/>
      <c r="K75" s="264"/>
      <c r="L75" s="399"/>
    </row>
    <row r="76" spans="1:12" s="148" customFormat="1" ht="15" customHeight="1">
      <c r="A76" s="419"/>
      <c r="B76" s="129" t="s">
        <v>300</v>
      </c>
      <c r="C76" s="114" t="s">
        <v>304</v>
      </c>
      <c r="D76" s="115">
        <v>250</v>
      </c>
      <c r="E76" s="551">
        <f>D76/D554</f>
        <v>7.2958656197274605E-06</v>
      </c>
      <c r="F76" s="115">
        <f t="shared" si="16"/>
        <v>250</v>
      </c>
      <c r="G76" s="115"/>
      <c r="H76" s="262"/>
      <c r="I76" s="263"/>
      <c r="J76" s="264"/>
      <c r="K76" s="264"/>
      <c r="L76" s="399"/>
    </row>
    <row r="77" spans="1:12" s="148" customFormat="1" ht="18" customHeight="1">
      <c r="A77" s="419"/>
      <c r="B77" s="129" t="s">
        <v>301</v>
      </c>
      <c r="C77" s="114" t="s">
        <v>305</v>
      </c>
      <c r="D77" s="115">
        <v>300</v>
      </c>
      <c r="E77" s="551">
        <f>D77/D554</f>
        <v>8.755038743672953E-06</v>
      </c>
      <c r="F77" s="115">
        <f t="shared" si="16"/>
        <v>300</v>
      </c>
      <c r="G77" s="115"/>
      <c r="H77" s="262"/>
      <c r="I77" s="263"/>
      <c r="J77" s="264"/>
      <c r="K77" s="264"/>
      <c r="L77" s="399"/>
    </row>
    <row r="78" spans="1:12" s="148" customFormat="1" ht="29.25" customHeight="1">
      <c r="A78" s="415" t="s">
        <v>63</v>
      </c>
      <c r="B78" s="425"/>
      <c r="C78" s="196" t="s">
        <v>64</v>
      </c>
      <c r="D78" s="265">
        <f>D79+D89+D91+D100+D126+D135+D139</f>
        <v>2762444</v>
      </c>
      <c r="E78" s="372">
        <f>D78/D554</f>
        <v>0.08061768082408961</v>
      </c>
      <c r="F78" s="265">
        <f aca="true" t="shared" si="17" ref="F78:L78">F79+F89+F91+F100+F126+F135+F139</f>
        <v>2720444</v>
      </c>
      <c r="G78" s="265">
        <f t="shared" si="17"/>
        <v>1731481</v>
      </c>
      <c r="H78" s="265">
        <f t="shared" si="17"/>
        <v>222745</v>
      </c>
      <c r="I78" s="265">
        <f t="shared" si="17"/>
        <v>13380</v>
      </c>
      <c r="J78" s="265">
        <f t="shared" si="17"/>
        <v>0</v>
      </c>
      <c r="K78" s="265">
        <f t="shared" si="17"/>
        <v>0</v>
      </c>
      <c r="L78" s="400">
        <f t="shared" si="17"/>
        <v>42000</v>
      </c>
    </row>
    <row r="79" spans="1:12" s="148" customFormat="1" ht="23.25" customHeight="1">
      <c r="A79" s="417" t="s">
        <v>65</v>
      </c>
      <c r="B79" s="413"/>
      <c r="C79" s="242" t="s">
        <v>66</v>
      </c>
      <c r="D79" s="261">
        <f>SUM(D80:D88)</f>
        <v>102748</v>
      </c>
      <c r="E79" s="442">
        <f>D79/D554</f>
        <v>0.002998542402783028</v>
      </c>
      <c r="F79" s="261">
        <f aca="true" t="shared" si="18" ref="F79:L79">SUM(F80:F88)</f>
        <v>102748</v>
      </c>
      <c r="G79" s="261">
        <f t="shared" si="18"/>
        <v>82312</v>
      </c>
      <c r="H79" s="261">
        <f t="shared" si="18"/>
        <v>14782</v>
      </c>
      <c r="I79" s="261">
        <f t="shared" si="18"/>
        <v>0</v>
      </c>
      <c r="J79" s="261">
        <f t="shared" si="18"/>
        <v>0</v>
      </c>
      <c r="K79" s="261">
        <f t="shared" si="18"/>
        <v>0</v>
      </c>
      <c r="L79" s="398">
        <f t="shared" si="18"/>
        <v>0</v>
      </c>
    </row>
    <row r="80" spans="1:12" s="148" customFormat="1" ht="16.5" customHeight="1">
      <c r="A80" s="419"/>
      <c r="B80" s="129" t="s">
        <v>9</v>
      </c>
      <c r="C80" s="114" t="s">
        <v>783</v>
      </c>
      <c r="D80" s="115">
        <v>70400</v>
      </c>
      <c r="E80" s="551">
        <f>D80/D554</f>
        <v>0.002054515758515253</v>
      </c>
      <c r="F80" s="115">
        <f>D80</f>
        <v>70400</v>
      </c>
      <c r="G80" s="115">
        <f>D80</f>
        <v>70400</v>
      </c>
      <c r="H80" s="262"/>
      <c r="I80" s="263">
        <v>0</v>
      </c>
      <c r="J80" s="264"/>
      <c r="K80" s="264"/>
      <c r="L80" s="399"/>
    </row>
    <row r="81" spans="1:12" s="148" customFormat="1" ht="15.75" customHeight="1">
      <c r="A81" s="419"/>
      <c r="B81" s="129" t="s">
        <v>13</v>
      </c>
      <c r="C81" s="114" t="s">
        <v>14</v>
      </c>
      <c r="D81" s="115">
        <v>4712</v>
      </c>
      <c r="E81" s="551">
        <f>D81/D554</f>
        <v>0.00013751247520062316</v>
      </c>
      <c r="F81" s="115">
        <f aca="true" t="shared" si="19" ref="F81:F88">D81</f>
        <v>4712</v>
      </c>
      <c r="G81" s="115">
        <f>D81</f>
        <v>4712</v>
      </c>
      <c r="H81" s="262"/>
      <c r="I81" s="263">
        <v>0</v>
      </c>
      <c r="J81" s="264"/>
      <c r="K81" s="264"/>
      <c r="L81" s="399"/>
    </row>
    <row r="82" spans="1:12" s="148" customFormat="1" ht="16.5" customHeight="1">
      <c r="A82" s="419"/>
      <c r="B82" s="422" t="s">
        <v>62</v>
      </c>
      <c r="C82" s="114" t="s">
        <v>67</v>
      </c>
      <c r="D82" s="115">
        <v>12942</v>
      </c>
      <c r="E82" s="551">
        <f>D82/D554</f>
        <v>0.00037769237140205115</v>
      </c>
      <c r="F82" s="115">
        <f t="shared" si="19"/>
        <v>12942</v>
      </c>
      <c r="G82" s="115"/>
      <c r="H82" s="262">
        <f>F82</f>
        <v>12942</v>
      </c>
      <c r="I82" s="263"/>
      <c r="J82" s="264"/>
      <c r="K82" s="264"/>
      <c r="L82" s="399"/>
    </row>
    <row r="83" spans="1:12" s="148" customFormat="1" ht="15" customHeight="1">
      <c r="A83" s="419"/>
      <c r="B83" s="422" t="s">
        <v>15</v>
      </c>
      <c r="C83" s="114" t="s">
        <v>16</v>
      </c>
      <c r="D83" s="115">
        <v>1840</v>
      </c>
      <c r="E83" s="551">
        <f>D83/D554</f>
        <v>5.369757096119411E-05</v>
      </c>
      <c r="F83" s="115">
        <f t="shared" si="19"/>
        <v>1840</v>
      </c>
      <c r="G83" s="115"/>
      <c r="H83" s="262">
        <f>F83</f>
        <v>1840</v>
      </c>
      <c r="I83" s="263"/>
      <c r="J83" s="264"/>
      <c r="K83" s="264"/>
      <c r="L83" s="399"/>
    </row>
    <row r="84" spans="1:12" s="148" customFormat="1" ht="15" customHeight="1">
      <c r="A84" s="419"/>
      <c r="B84" s="129" t="s">
        <v>669</v>
      </c>
      <c r="C84" s="114" t="s">
        <v>670</v>
      </c>
      <c r="D84" s="115">
        <v>7200</v>
      </c>
      <c r="E84" s="551">
        <f>D84/D554</f>
        <v>0.00021012092984815087</v>
      </c>
      <c r="F84" s="115">
        <f t="shared" si="19"/>
        <v>7200</v>
      </c>
      <c r="G84" s="115">
        <f>F84</f>
        <v>7200</v>
      </c>
      <c r="H84" s="262"/>
      <c r="I84" s="263">
        <v>0</v>
      </c>
      <c r="J84" s="264"/>
      <c r="K84" s="264"/>
      <c r="L84" s="399"/>
    </row>
    <row r="85" spans="1:12" s="148" customFormat="1" ht="15" customHeight="1">
      <c r="A85" s="419"/>
      <c r="B85" s="129" t="s">
        <v>17</v>
      </c>
      <c r="C85" s="114" t="s">
        <v>18</v>
      </c>
      <c r="D85" s="115">
        <v>1279</v>
      </c>
      <c r="E85" s="551">
        <f>D85/D554</f>
        <v>3.732564851052569E-05</v>
      </c>
      <c r="F85" s="115">
        <f t="shared" si="19"/>
        <v>1279</v>
      </c>
      <c r="G85" s="115"/>
      <c r="H85" s="262">
        <v>0</v>
      </c>
      <c r="I85" s="263">
        <v>0</v>
      </c>
      <c r="J85" s="264"/>
      <c r="K85" s="264"/>
      <c r="L85" s="399"/>
    </row>
    <row r="86" spans="1:12" s="148" customFormat="1" ht="14.25" customHeight="1">
      <c r="A86" s="419"/>
      <c r="B86" s="129" t="s">
        <v>23</v>
      </c>
      <c r="C86" s="114" t="s">
        <v>101</v>
      </c>
      <c r="D86" s="115">
        <v>1061</v>
      </c>
      <c r="E86" s="551">
        <f>D86/D554</f>
        <v>3.096365369012334E-05</v>
      </c>
      <c r="F86" s="115">
        <f t="shared" si="19"/>
        <v>1061</v>
      </c>
      <c r="G86" s="115"/>
      <c r="H86" s="262">
        <v>0</v>
      </c>
      <c r="I86" s="263">
        <v>0</v>
      </c>
      <c r="J86" s="264"/>
      <c r="K86" s="264"/>
      <c r="L86" s="399"/>
    </row>
    <row r="87" spans="1:12" s="148" customFormat="1" ht="15" customHeight="1">
      <c r="A87" s="419"/>
      <c r="B87" s="129" t="s">
        <v>25</v>
      </c>
      <c r="C87" s="114" t="s">
        <v>26</v>
      </c>
      <c r="D87" s="115">
        <v>680</v>
      </c>
      <c r="E87" s="551">
        <f>D87/D554</f>
        <v>1.984475448565869E-05</v>
      </c>
      <c r="F87" s="115">
        <f t="shared" si="19"/>
        <v>680</v>
      </c>
      <c r="G87" s="115"/>
      <c r="H87" s="262">
        <v>0</v>
      </c>
      <c r="I87" s="263">
        <v>0</v>
      </c>
      <c r="J87" s="264"/>
      <c r="K87" s="264"/>
      <c r="L87" s="399"/>
    </row>
    <row r="88" spans="1:12" s="148" customFormat="1" ht="15" customHeight="1">
      <c r="A88" s="419"/>
      <c r="B88" s="129" t="s">
        <v>29</v>
      </c>
      <c r="C88" s="114" t="s">
        <v>30</v>
      </c>
      <c r="D88" s="115">
        <v>2634</v>
      </c>
      <c r="E88" s="551">
        <f>D88/D554</f>
        <v>7.686924016944852E-05</v>
      </c>
      <c r="F88" s="115">
        <f t="shared" si="19"/>
        <v>2634</v>
      </c>
      <c r="G88" s="115"/>
      <c r="H88" s="262">
        <v>0</v>
      </c>
      <c r="I88" s="263">
        <v>0</v>
      </c>
      <c r="J88" s="264"/>
      <c r="K88" s="264"/>
      <c r="L88" s="399"/>
    </row>
    <row r="89" spans="1:12" s="147" customFormat="1" ht="21" customHeight="1">
      <c r="A89" s="417" t="s">
        <v>505</v>
      </c>
      <c r="B89" s="413"/>
      <c r="C89" s="242" t="s">
        <v>781</v>
      </c>
      <c r="D89" s="261">
        <f>D90</f>
        <v>3380</v>
      </c>
      <c r="E89" s="442">
        <f>D89/D554</f>
        <v>9.864010317871526E-05</v>
      </c>
      <c r="F89" s="261">
        <f aca="true" t="shared" si="20" ref="F89:L89">F90</f>
        <v>3380</v>
      </c>
      <c r="G89" s="261">
        <f t="shared" si="20"/>
        <v>0</v>
      </c>
      <c r="H89" s="261">
        <f t="shared" si="20"/>
        <v>0</v>
      </c>
      <c r="I89" s="261">
        <f t="shared" si="20"/>
        <v>3380</v>
      </c>
      <c r="J89" s="261">
        <f t="shared" si="20"/>
        <v>0</v>
      </c>
      <c r="K89" s="261">
        <f t="shared" si="20"/>
        <v>0</v>
      </c>
      <c r="L89" s="398">
        <f t="shared" si="20"/>
        <v>0</v>
      </c>
    </row>
    <row r="90" spans="1:12" s="148" customFormat="1" ht="24" customHeight="1">
      <c r="A90" s="419"/>
      <c r="B90" s="129" t="s">
        <v>506</v>
      </c>
      <c r="C90" s="114" t="s">
        <v>507</v>
      </c>
      <c r="D90" s="115">
        <v>3380</v>
      </c>
      <c r="E90" s="551">
        <f>D90/D554</f>
        <v>9.864010317871526E-05</v>
      </c>
      <c r="F90" s="115">
        <f>D90</f>
        <v>3380</v>
      </c>
      <c r="G90" s="115">
        <v>0</v>
      </c>
      <c r="H90" s="262">
        <v>0</v>
      </c>
      <c r="I90" s="263">
        <f>F90</f>
        <v>3380</v>
      </c>
      <c r="J90" s="264"/>
      <c r="K90" s="264"/>
      <c r="L90" s="399"/>
    </row>
    <row r="91" spans="1:12" s="147" customFormat="1" ht="20.25" customHeight="1">
      <c r="A91" s="417" t="s">
        <v>69</v>
      </c>
      <c r="B91" s="413"/>
      <c r="C91" s="242" t="s">
        <v>70</v>
      </c>
      <c r="D91" s="261">
        <f>D92+D93+D94+D95+D96+D97+D98+D99</f>
        <v>105671</v>
      </c>
      <c r="E91" s="442">
        <f>D91/D554</f>
        <v>0.003083845663608882</v>
      </c>
      <c r="F91" s="261">
        <f aca="true" t="shared" si="21" ref="F91:L91">F92+F93+F94+F95+F96+F97+F98+F99</f>
        <v>105671</v>
      </c>
      <c r="G91" s="261">
        <f t="shared" si="21"/>
        <v>0</v>
      </c>
      <c r="H91" s="261">
        <f t="shared" si="21"/>
        <v>0</v>
      </c>
      <c r="I91" s="261">
        <f t="shared" si="21"/>
        <v>0</v>
      </c>
      <c r="J91" s="261">
        <f t="shared" si="21"/>
        <v>0</v>
      </c>
      <c r="K91" s="261">
        <f t="shared" si="21"/>
        <v>0</v>
      </c>
      <c r="L91" s="398">
        <f t="shared" si="21"/>
        <v>0</v>
      </c>
    </row>
    <row r="92" spans="1:12" s="148" customFormat="1" ht="12.75" customHeight="1">
      <c r="A92" s="419"/>
      <c r="B92" s="129" t="s">
        <v>8</v>
      </c>
      <c r="C92" s="114" t="s">
        <v>71</v>
      </c>
      <c r="D92" s="115">
        <v>82772</v>
      </c>
      <c r="E92" s="551">
        <f>D92/D554</f>
        <v>0.0024155735563043254</v>
      </c>
      <c r="F92" s="115">
        <f>D92</f>
        <v>82772</v>
      </c>
      <c r="G92" s="115">
        <v>0</v>
      </c>
      <c r="H92" s="262"/>
      <c r="I92" s="263">
        <v>0</v>
      </c>
      <c r="J92" s="264"/>
      <c r="K92" s="264"/>
      <c r="L92" s="399"/>
    </row>
    <row r="93" spans="1:12" s="148" customFormat="1" ht="12.75" customHeight="1">
      <c r="A93" s="419"/>
      <c r="B93" s="129" t="s">
        <v>17</v>
      </c>
      <c r="C93" s="114" t="s">
        <v>18</v>
      </c>
      <c r="D93" s="115">
        <v>9285</v>
      </c>
      <c r="E93" s="551">
        <f>D93/D554</f>
        <v>0.0002709684491166779</v>
      </c>
      <c r="F93" s="115">
        <f aca="true" t="shared" si="22" ref="F93:F99">D93</f>
        <v>9285</v>
      </c>
      <c r="G93" s="115">
        <v>0</v>
      </c>
      <c r="H93" s="262"/>
      <c r="I93" s="263">
        <v>0</v>
      </c>
      <c r="J93" s="264"/>
      <c r="K93" s="264"/>
      <c r="L93" s="399"/>
    </row>
    <row r="94" spans="1:12" s="148" customFormat="1" ht="12.75" customHeight="1">
      <c r="A94" s="419"/>
      <c r="B94" s="129" t="s">
        <v>19</v>
      </c>
      <c r="C94" s="114" t="s">
        <v>99</v>
      </c>
      <c r="D94" s="115">
        <v>5800</v>
      </c>
      <c r="E94" s="551">
        <f>D94/D554</f>
        <v>0.00016926408237767708</v>
      </c>
      <c r="F94" s="115">
        <f t="shared" si="22"/>
        <v>5800</v>
      </c>
      <c r="G94" s="115">
        <v>0</v>
      </c>
      <c r="H94" s="262"/>
      <c r="I94" s="263">
        <v>0</v>
      </c>
      <c r="J94" s="264"/>
      <c r="K94" s="264"/>
      <c r="L94" s="399"/>
    </row>
    <row r="95" spans="1:12" s="148" customFormat="1" ht="12.75" customHeight="1">
      <c r="A95" s="419"/>
      <c r="B95" s="129" t="s">
        <v>23</v>
      </c>
      <c r="C95" s="114" t="s">
        <v>101</v>
      </c>
      <c r="D95" s="115">
        <v>3814</v>
      </c>
      <c r="E95" s="551">
        <f>D95/D554</f>
        <v>0.00011130572589456213</v>
      </c>
      <c r="F95" s="115">
        <f t="shared" si="22"/>
        <v>3814</v>
      </c>
      <c r="G95" s="115">
        <v>0</v>
      </c>
      <c r="H95" s="262"/>
      <c r="I95" s="263">
        <v>0</v>
      </c>
      <c r="J95" s="264"/>
      <c r="K95" s="264"/>
      <c r="L95" s="399"/>
    </row>
    <row r="96" spans="1:12" s="148" customFormat="1" ht="12.75" customHeight="1">
      <c r="A96" s="419"/>
      <c r="B96" s="129" t="s">
        <v>298</v>
      </c>
      <c r="C96" s="114" t="s">
        <v>302</v>
      </c>
      <c r="D96" s="115">
        <v>250</v>
      </c>
      <c r="E96" s="551">
        <f>D96/D554</f>
        <v>7.2958656197274605E-06</v>
      </c>
      <c r="F96" s="115">
        <f t="shared" si="22"/>
        <v>250</v>
      </c>
      <c r="G96" s="115"/>
      <c r="H96" s="262"/>
      <c r="I96" s="263"/>
      <c r="J96" s="264"/>
      <c r="K96" s="264"/>
      <c r="L96" s="399"/>
    </row>
    <row r="97" spans="1:12" s="148" customFormat="1" ht="12.75" customHeight="1">
      <c r="A97" s="419"/>
      <c r="B97" s="129" t="s">
        <v>299</v>
      </c>
      <c r="C97" s="114" t="s">
        <v>303</v>
      </c>
      <c r="D97" s="115">
        <v>1100</v>
      </c>
      <c r="E97" s="551">
        <f>D97/D554</f>
        <v>3.210180872680083E-05</v>
      </c>
      <c r="F97" s="115">
        <f t="shared" si="22"/>
        <v>1100</v>
      </c>
      <c r="G97" s="115"/>
      <c r="H97" s="262"/>
      <c r="I97" s="263"/>
      <c r="J97" s="264"/>
      <c r="K97" s="264"/>
      <c r="L97" s="399"/>
    </row>
    <row r="98" spans="1:12" s="148" customFormat="1" ht="12.75" customHeight="1">
      <c r="A98" s="419"/>
      <c r="B98" s="129" t="s">
        <v>300</v>
      </c>
      <c r="C98" s="114" t="s">
        <v>304</v>
      </c>
      <c r="D98" s="115">
        <v>1100</v>
      </c>
      <c r="E98" s="551">
        <f>D98/D554</f>
        <v>3.210180872680083E-05</v>
      </c>
      <c r="F98" s="115">
        <f t="shared" si="22"/>
        <v>1100</v>
      </c>
      <c r="G98" s="115"/>
      <c r="H98" s="262"/>
      <c r="I98" s="263"/>
      <c r="J98" s="264"/>
      <c r="K98" s="264"/>
      <c r="L98" s="399"/>
    </row>
    <row r="99" spans="1:12" s="148" customFormat="1" ht="12.75" customHeight="1">
      <c r="A99" s="419"/>
      <c r="B99" s="129" t="s">
        <v>301</v>
      </c>
      <c r="C99" s="114" t="s">
        <v>305</v>
      </c>
      <c r="D99" s="115">
        <v>1550</v>
      </c>
      <c r="E99" s="551">
        <f>D99/D554</f>
        <v>4.523436684231025E-05</v>
      </c>
      <c r="F99" s="115">
        <f t="shared" si="22"/>
        <v>1550</v>
      </c>
      <c r="G99" s="115"/>
      <c r="H99" s="262"/>
      <c r="I99" s="263"/>
      <c r="J99" s="264"/>
      <c r="K99" s="264"/>
      <c r="L99" s="399"/>
    </row>
    <row r="100" spans="1:12" s="147" customFormat="1" ht="19.5" customHeight="1">
      <c r="A100" s="417" t="s">
        <v>72</v>
      </c>
      <c r="B100" s="413"/>
      <c r="C100" s="242" t="s">
        <v>73</v>
      </c>
      <c r="D100" s="261">
        <f>SUM(D101:D125)</f>
        <v>2509315</v>
      </c>
      <c r="E100" s="442">
        <f>D100/D554</f>
        <v>0.07323050015026565</v>
      </c>
      <c r="F100" s="261">
        <f aca="true" t="shared" si="23" ref="F100:L100">SUM(F101:F125)</f>
        <v>2467315</v>
      </c>
      <c r="G100" s="261">
        <f t="shared" si="23"/>
        <v>1641569</v>
      </c>
      <c r="H100" s="261">
        <f t="shared" si="23"/>
        <v>207005</v>
      </c>
      <c r="I100" s="261">
        <f t="shared" si="23"/>
        <v>10000</v>
      </c>
      <c r="J100" s="261">
        <f t="shared" si="23"/>
        <v>0</v>
      </c>
      <c r="K100" s="261">
        <f t="shared" si="23"/>
        <v>0</v>
      </c>
      <c r="L100" s="398">
        <f t="shared" si="23"/>
        <v>42000</v>
      </c>
    </row>
    <row r="101" spans="1:12" s="148" customFormat="1" ht="16.5" customHeight="1">
      <c r="A101" s="419"/>
      <c r="B101" s="129" t="s">
        <v>834</v>
      </c>
      <c r="C101" s="114" t="s">
        <v>743</v>
      </c>
      <c r="D101" s="115">
        <v>1380</v>
      </c>
      <c r="E101" s="551">
        <f>D101/D554</f>
        <v>4.027317822089558E-05</v>
      </c>
      <c r="F101" s="115">
        <f>D101</f>
        <v>1380</v>
      </c>
      <c r="G101" s="115">
        <v>0</v>
      </c>
      <c r="H101" s="262"/>
      <c r="I101" s="263">
        <v>0</v>
      </c>
      <c r="J101" s="264"/>
      <c r="K101" s="264"/>
      <c r="L101" s="399"/>
    </row>
    <row r="102" spans="1:12" s="148" customFormat="1" ht="15.75" customHeight="1">
      <c r="A102" s="419"/>
      <c r="B102" s="129" t="s">
        <v>9</v>
      </c>
      <c r="C102" s="114" t="s">
        <v>783</v>
      </c>
      <c r="D102" s="115">
        <v>1524325</v>
      </c>
      <c r="E102" s="551">
        <f>D102/D554</f>
        <v>0.044485081443164244</v>
      </c>
      <c r="F102" s="115">
        <f aca="true" t="shared" si="24" ref="F102:F124">D102</f>
        <v>1524325</v>
      </c>
      <c r="G102" s="115">
        <f>F102</f>
        <v>1524325</v>
      </c>
      <c r="H102" s="262"/>
      <c r="I102" s="263">
        <v>0</v>
      </c>
      <c r="J102" s="264"/>
      <c r="K102" s="264"/>
      <c r="L102" s="399"/>
    </row>
    <row r="103" spans="1:12" s="148" customFormat="1" ht="16.5" customHeight="1">
      <c r="A103" s="419"/>
      <c r="B103" s="129" t="s">
        <v>13</v>
      </c>
      <c r="C103" s="114" t="s">
        <v>14</v>
      </c>
      <c r="D103" s="115">
        <v>114244</v>
      </c>
      <c r="E103" s="551">
        <f>D103/D554</f>
        <v>0.0033340354874405757</v>
      </c>
      <c r="F103" s="115">
        <f t="shared" si="24"/>
        <v>114244</v>
      </c>
      <c r="G103" s="115">
        <f>F103</f>
        <v>114244</v>
      </c>
      <c r="H103" s="262"/>
      <c r="I103" s="263">
        <v>0</v>
      </c>
      <c r="J103" s="264"/>
      <c r="K103" s="264"/>
      <c r="L103" s="399"/>
    </row>
    <row r="104" spans="1:12" s="148" customFormat="1" ht="15" customHeight="1">
      <c r="A104" s="419"/>
      <c r="B104" s="422" t="s">
        <v>62</v>
      </c>
      <c r="C104" s="114" t="s">
        <v>41</v>
      </c>
      <c r="D104" s="115">
        <v>177250</v>
      </c>
      <c r="E104" s="551">
        <f>D104/D554</f>
        <v>0.00517276872438677</v>
      </c>
      <c r="F104" s="115">
        <f t="shared" si="24"/>
        <v>177250</v>
      </c>
      <c r="G104" s="115">
        <v>0</v>
      </c>
      <c r="H104" s="262">
        <f>F104</f>
        <v>177250</v>
      </c>
      <c r="I104" s="263">
        <v>0</v>
      </c>
      <c r="J104" s="264"/>
      <c r="K104" s="264"/>
      <c r="L104" s="399"/>
    </row>
    <row r="105" spans="1:12" s="148" customFormat="1" ht="15" customHeight="1">
      <c r="A105" s="419"/>
      <c r="B105" s="422" t="s">
        <v>669</v>
      </c>
      <c r="C105" s="114" t="s">
        <v>670</v>
      </c>
      <c r="D105" s="115">
        <v>3000</v>
      </c>
      <c r="E105" s="551">
        <f>D105/D554</f>
        <v>8.755038743672952E-05</v>
      </c>
      <c r="F105" s="115">
        <f t="shared" si="24"/>
        <v>3000</v>
      </c>
      <c r="G105" s="115">
        <f>F105</f>
        <v>3000</v>
      </c>
      <c r="H105" s="262"/>
      <c r="I105" s="263">
        <v>0</v>
      </c>
      <c r="J105" s="264"/>
      <c r="K105" s="264"/>
      <c r="L105" s="399"/>
    </row>
    <row r="106" spans="1:12" s="148" customFormat="1" ht="13.5" customHeight="1">
      <c r="A106" s="419"/>
      <c r="B106" s="422" t="s">
        <v>15</v>
      </c>
      <c r="C106" s="114" t="s">
        <v>16</v>
      </c>
      <c r="D106" s="115">
        <v>29755</v>
      </c>
      <c r="E106" s="551">
        <f>D106/D554</f>
        <v>0.0008683539260599623</v>
      </c>
      <c r="F106" s="115">
        <f t="shared" si="24"/>
        <v>29755</v>
      </c>
      <c r="G106" s="115">
        <v>0</v>
      </c>
      <c r="H106" s="262">
        <f>F106</f>
        <v>29755</v>
      </c>
      <c r="I106" s="263">
        <v>0</v>
      </c>
      <c r="J106" s="264"/>
      <c r="K106" s="264"/>
      <c r="L106" s="399"/>
    </row>
    <row r="107" spans="1:12" s="148" customFormat="1" ht="15.75" customHeight="1">
      <c r="A107" s="419"/>
      <c r="B107" s="129" t="s">
        <v>17</v>
      </c>
      <c r="C107" s="114" t="s">
        <v>18</v>
      </c>
      <c r="D107" s="115">
        <v>50070</v>
      </c>
      <c r="E107" s="551">
        <f>D107/D554</f>
        <v>0.0014612159663190158</v>
      </c>
      <c r="F107" s="115">
        <f t="shared" si="24"/>
        <v>50070</v>
      </c>
      <c r="G107" s="115">
        <v>0</v>
      </c>
      <c r="H107" s="262"/>
      <c r="I107" s="263">
        <v>0</v>
      </c>
      <c r="J107" s="264"/>
      <c r="K107" s="264"/>
      <c r="L107" s="399"/>
    </row>
    <row r="108" spans="1:12" s="148" customFormat="1" ht="15.75" customHeight="1">
      <c r="A108" s="419"/>
      <c r="B108" s="129" t="s">
        <v>19</v>
      </c>
      <c r="C108" s="114" t="s">
        <v>99</v>
      </c>
      <c r="D108" s="115">
        <v>65000</v>
      </c>
      <c r="E108" s="551">
        <f>D108/D554</f>
        <v>0.0018969250611291398</v>
      </c>
      <c r="F108" s="115">
        <f t="shared" si="24"/>
        <v>65000</v>
      </c>
      <c r="G108" s="115">
        <v>0</v>
      </c>
      <c r="H108" s="262"/>
      <c r="I108" s="263">
        <v>0</v>
      </c>
      <c r="J108" s="264"/>
      <c r="K108" s="264"/>
      <c r="L108" s="399"/>
    </row>
    <row r="109" spans="1:12" s="148" customFormat="1" ht="15.75" customHeight="1">
      <c r="A109" s="419"/>
      <c r="B109" s="129" t="s">
        <v>82</v>
      </c>
      <c r="C109" s="114" t="s">
        <v>83</v>
      </c>
      <c r="D109" s="115">
        <v>1500</v>
      </c>
      <c r="E109" s="551">
        <f>D109/D554</f>
        <v>4.377519371836476E-05</v>
      </c>
      <c r="F109" s="115">
        <f t="shared" si="24"/>
        <v>1500</v>
      </c>
      <c r="G109" s="115">
        <v>0</v>
      </c>
      <c r="H109" s="262"/>
      <c r="I109" s="263">
        <v>0</v>
      </c>
      <c r="J109" s="264"/>
      <c r="K109" s="264"/>
      <c r="L109" s="399"/>
    </row>
    <row r="110" spans="1:12" s="148" customFormat="1" ht="13.5" customHeight="1">
      <c r="A110" s="419"/>
      <c r="B110" s="129" t="s">
        <v>23</v>
      </c>
      <c r="C110" s="114" t="s">
        <v>101</v>
      </c>
      <c r="D110" s="115">
        <v>387000</v>
      </c>
      <c r="E110" s="551">
        <f>D110/D554</f>
        <v>0.011293999979338108</v>
      </c>
      <c r="F110" s="115">
        <f t="shared" si="24"/>
        <v>387000</v>
      </c>
      <c r="G110" s="115">
        <v>0</v>
      </c>
      <c r="H110" s="262"/>
      <c r="I110" s="263">
        <v>0</v>
      </c>
      <c r="J110" s="264"/>
      <c r="K110" s="264"/>
      <c r="L110" s="399"/>
    </row>
    <row r="111" spans="1:12" s="148" customFormat="1" ht="13.5" customHeight="1">
      <c r="A111" s="419"/>
      <c r="B111" s="129" t="s">
        <v>671</v>
      </c>
      <c r="C111" s="114" t="s">
        <v>496</v>
      </c>
      <c r="D111" s="115">
        <v>3600</v>
      </c>
      <c r="E111" s="551">
        <f>D111/D554</f>
        <v>0.00010506046492407544</v>
      </c>
      <c r="F111" s="115">
        <f t="shared" si="24"/>
        <v>3600</v>
      </c>
      <c r="G111" s="115">
        <v>0</v>
      </c>
      <c r="H111" s="262"/>
      <c r="I111" s="263">
        <v>0</v>
      </c>
      <c r="J111" s="264"/>
      <c r="K111" s="264"/>
      <c r="L111" s="399"/>
    </row>
    <row r="112" spans="1:12" s="148" customFormat="1" ht="13.5" customHeight="1">
      <c r="A112" s="419"/>
      <c r="B112" s="129" t="s">
        <v>306</v>
      </c>
      <c r="C112" s="114" t="s">
        <v>308</v>
      </c>
      <c r="D112" s="115">
        <v>8234</v>
      </c>
      <c r="E112" s="551">
        <f>D112/D554</f>
        <v>0.00024029663005134362</v>
      </c>
      <c r="F112" s="115">
        <f t="shared" si="24"/>
        <v>8234</v>
      </c>
      <c r="G112" s="115"/>
      <c r="H112" s="262"/>
      <c r="I112" s="263"/>
      <c r="J112" s="264"/>
      <c r="K112" s="264"/>
      <c r="L112" s="399"/>
    </row>
    <row r="113" spans="1:12" s="148" customFormat="1" ht="13.5" customHeight="1">
      <c r="A113" s="419"/>
      <c r="B113" s="129" t="s">
        <v>298</v>
      </c>
      <c r="C113" s="114" t="s">
        <v>302</v>
      </c>
      <c r="D113" s="115">
        <v>22491</v>
      </c>
      <c r="E113" s="551">
        <f>D113/D554</f>
        <v>0.0006563652546131613</v>
      </c>
      <c r="F113" s="115">
        <f t="shared" si="24"/>
        <v>22491</v>
      </c>
      <c r="G113" s="115"/>
      <c r="H113" s="262"/>
      <c r="I113" s="263"/>
      <c r="J113" s="264"/>
      <c r="K113" s="264"/>
      <c r="L113" s="399"/>
    </row>
    <row r="114" spans="1:12" s="148" customFormat="1" ht="13.5" customHeight="1">
      <c r="A114" s="419"/>
      <c r="B114" s="129" t="s">
        <v>307</v>
      </c>
      <c r="C114" s="114" t="s">
        <v>309</v>
      </c>
      <c r="D114" s="115">
        <v>130</v>
      </c>
      <c r="E114" s="551">
        <f>D114/D554</f>
        <v>3.7938501222582793E-06</v>
      </c>
      <c r="F114" s="115">
        <f t="shared" si="24"/>
        <v>130</v>
      </c>
      <c r="G114" s="115"/>
      <c r="H114" s="262"/>
      <c r="I114" s="263"/>
      <c r="J114" s="264"/>
      <c r="K114" s="264"/>
      <c r="L114" s="399"/>
    </row>
    <row r="115" spans="1:12" s="148" customFormat="1" ht="14.25" customHeight="1">
      <c r="A115" s="419"/>
      <c r="B115" s="129" t="s">
        <v>25</v>
      </c>
      <c r="C115" s="114" t="s">
        <v>26</v>
      </c>
      <c r="D115" s="115">
        <v>10500</v>
      </c>
      <c r="E115" s="551">
        <f>D115/D554</f>
        <v>0.0003064263560285533</v>
      </c>
      <c r="F115" s="115">
        <f t="shared" si="24"/>
        <v>10500</v>
      </c>
      <c r="G115" s="115">
        <v>0</v>
      </c>
      <c r="H115" s="262"/>
      <c r="I115" s="263">
        <v>0</v>
      </c>
      <c r="J115" s="264"/>
      <c r="K115" s="264"/>
      <c r="L115" s="399"/>
    </row>
    <row r="116" spans="1:12" s="148" customFormat="1" ht="14.25" customHeight="1">
      <c r="A116" s="419"/>
      <c r="B116" s="129" t="s">
        <v>808</v>
      </c>
      <c r="C116" s="114" t="s">
        <v>809</v>
      </c>
      <c r="D116" s="115">
        <v>500</v>
      </c>
      <c r="E116" s="551">
        <f>D116/D554</f>
        <v>1.4591731239454921E-05</v>
      </c>
      <c r="F116" s="115">
        <f t="shared" si="24"/>
        <v>500</v>
      </c>
      <c r="G116" s="115">
        <v>0</v>
      </c>
      <c r="H116" s="262"/>
      <c r="I116" s="263">
        <v>0</v>
      </c>
      <c r="J116" s="264"/>
      <c r="K116" s="264"/>
      <c r="L116" s="399"/>
    </row>
    <row r="117" spans="1:12" s="148" customFormat="1" ht="15.75" customHeight="1">
      <c r="A117" s="419"/>
      <c r="B117" s="129" t="s">
        <v>27</v>
      </c>
      <c r="C117" s="114" t="s">
        <v>28</v>
      </c>
      <c r="D117" s="115">
        <v>686</v>
      </c>
      <c r="E117" s="551">
        <f>D117/D554</f>
        <v>2.001985526053215E-05</v>
      </c>
      <c r="F117" s="115">
        <f t="shared" si="24"/>
        <v>686</v>
      </c>
      <c r="G117" s="115">
        <v>0</v>
      </c>
      <c r="H117" s="262"/>
      <c r="I117" s="263">
        <v>0</v>
      </c>
      <c r="J117" s="264"/>
      <c r="K117" s="264"/>
      <c r="L117" s="399"/>
    </row>
    <row r="118" spans="1:12" s="148" customFormat="1" ht="15.75" customHeight="1">
      <c r="A118" s="419"/>
      <c r="B118" s="129" t="s">
        <v>29</v>
      </c>
      <c r="C118" s="114" t="s">
        <v>30</v>
      </c>
      <c r="D118" s="115">
        <v>33500</v>
      </c>
      <c r="E118" s="551">
        <f>D118/D554</f>
        <v>0.0009776459930434798</v>
      </c>
      <c r="F118" s="115">
        <f t="shared" si="24"/>
        <v>33500</v>
      </c>
      <c r="G118" s="115">
        <v>0</v>
      </c>
      <c r="H118" s="262"/>
      <c r="I118" s="263">
        <v>0</v>
      </c>
      <c r="J118" s="264"/>
      <c r="K118" s="264"/>
      <c r="L118" s="399"/>
    </row>
    <row r="119" spans="1:12" s="148" customFormat="1" ht="15.75" customHeight="1">
      <c r="A119" s="420"/>
      <c r="B119" s="422" t="s">
        <v>45</v>
      </c>
      <c r="C119" s="114" t="s">
        <v>46</v>
      </c>
      <c r="D119" s="115">
        <v>200</v>
      </c>
      <c r="E119" s="551">
        <f>D119/D554</f>
        <v>5.836692495781968E-06</v>
      </c>
      <c r="F119" s="115">
        <f t="shared" si="24"/>
        <v>200</v>
      </c>
      <c r="G119" s="115">
        <v>0</v>
      </c>
      <c r="H119" s="262"/>
      <c r="I119" s="263">
        <v>0</v>
      </c>
      <c r="J119" s="264"/>
      <c r="K119" s="264"/>
      <c r="L119" s="399"/>
    </row>
    <row r="120" spans="1:12" s="148" customFormat="1" ht="16.5" customHeight="1">
      <c r="A120" s="420"/>
      <c r="B120" s="422" t="s">
        <v>694</v>
      </c>
      <c r="C120" s="114" t="s">
        <v>509</v>
      </c>
      <c r="D120" s="115">
        <v>450</v>
      </c>
      <c r="E120" s="551">
        <f>D120/D554</f>
        <v>1.313255811550943E-05</v>
      </c>
      <c r="F120" s="115">
        <f t="shared" si="24"/>
        <v>450</v>
      </c>
      <c r="G120" s="115">
        <v>0</v>
      </c>
      <c r="H120" s="262"/>
      <c r="I120" s="263">
        <v>0</v>
      </c>
      <c r="J120" s="264"/>
      <c r="K120" s="264"/>
      <c r="L120" s="399"/>
    </row>
    <row r="121" spans="1:12" s="148" customFormat="1" ht="18" customHeight="1">
      <c r="A121" s="420"/>
      <c r="B121" s="422" t="s">
        <v>299</v>
      </c>
      <c r="C121" s="114" t="s">
        <v>303</v>
      </c>
      <c r="D121" s="115">
        <v>9500</v>
      </c>
      <c r="E121" s="551">
        <f>D121/D554</f>
        <v>0.0002772428935496435</v>
      </c>
      <c r="F121" s="115">
        <f t="shared" si="24"/>
        <v>9500</v>
      </c>
      <c r="G121" s="115"/>
      <c r="H121" s="262"/>
      <c r="I121" s="263"/>
      <c r="J121" s="264"/>
      <c r="K121" s="264"/>
      <c r="L121" s="399"/>
    </row>
    <row r="122" spans="1:12" s="148" customFormat="1" ht="13.5" customHeight="1">
      <c r="A122" s="420"/>
      <c r="B122" s="422" t="s">
        <v>300</v>
      </c>
      <c r="C122" s="114" t="s">
        <v>304</v>
      </c>
      <c r="D122" s="115">
        <v>4000</v>
      </c>
      <c r="E122" s="551">
        <f>D122/D554</f>
        <v>0.00011673384991563937</v>
      </c>
      <c r="F122" s="115">
        <f t="shared" si="24"/>
        <v>4000</v>
      </c>
      <c r="G122" s="115"/>
      <c r="H122" s="262"/>
      <c r="I122" s="263"/>
      <c r="J122" s="264"/>
      <c r="K122" s="264"/>
      <c r="L122" s="399"/>
    </row>
    <row r="123" spans="1:12" s="148" customFormat="1" ht="13.5" customHeight="1">
      <c r="A123" s="420"/>
      <c r="B123" s="422" t="s">
        <v>301</v>
      </c>
      <c r="C123" s="114" t="s">
        <v>305</v>
      </c>
      <c r="D123" s="115">
        <v>10000</v>
      </c>
      <c r="E123" s="551">
        <f>D123/D554</f>
        <v>0.0002918346247890984</v>
      </c>
      <c r="F123" s="115">
        <f t="shared" si="24"/>
        <v>10000</v>
      </c>
      <c r="G123" s="115"/>
      <c r="H123" s="262"/>
      <c r="I123" s="263"/>
      <c r="J123" s="264"/>
      <c r="K123" s="264"/>
      <c r="L123" s="399"/>
    </row>
    <row r="124" spans="1:12" s="148" customFormat="1" ht="15.75" customHeight="1">
      <c r="A124" s="420"/>
      <c r="B124" s="422" t="s">
        <v>68</v>
      </c>
      <c r="C124" s="114" t="s">
        <v>836</v>
      </c>
      <c r="D124" s="115">
        <v>10000</v>
      </c>
      <c r="E124" s="551">
        <f>D124/D554</f>
        <v>0.0002918346247890984</v>
      </c>
      <c r="F124" s="115">
        <f t="shared" si="24"/>
        <v>10000</v>
      </c>
      <c r="G124" s="115">
        <v>0</v>
      </c>
      <c r="H124" s="262"/>
      <c r="I124" s="263">
        <f>F124</f>
        <v>10000</v>
      </c>
      <c r="J124" s="264"/>
      <c r="K124" s="264"/>
      <c r="L124" s="399"/>
    </row>
    <row r="125" spans="1:12" s="148" customFormat="1" ht="43.5" customHeight="1">
      <c r="A125" s="419"/>
      <c r="B125" s="129" t="s">
        <v>647</v>
      </c>
      <c r="C125" s="114" t="s">
        <v>648</v>
      </c>
      <c r="D125" s="115">
        <v>42000</v>
      </c>
      <c r="E125" s="551">
        <f>D125/D554</f>
        <v>0.0012257054241142133</v>
      </c>
      <c r="F125" s="115"/>
      <c r="G125" s="115">
        <v>0</v>
      </c>
      <c r="H125" s="262">
        <v>0</v>
      </c>
      <c r="I125" s="263"/>
      <c r="J125" s="264"/>
      <c r="K125" s="264"/>
      <c r="L125" s="401">
        <f>D125</f>
        <v>42000</v>
      </c>
    </row>
    <row r="126" spans="1:12" s="148" customFormat="1" ht="18.75" customHeight="1">
      <c r="A126" s="417" t="s">
        <v>74</v>
      </c>
      <c r="B126" s="413"/>
      <c r="C126" s="242" t="s">
        <v>75</v>
      </c>
      <c r="D126" s="261">
        <f>SUM(D127:D134)</f>
        <v>14000</v>
      </c>
      <c r="E126" s="442">
        <f>D126/D554</f>
        <v>0.00040856847470473775</v>
      </c>
      <c r="F126" s="261">
        <f aca="true" t="shared" si="25" ref="F126:L126">SUM(F127:F134)</f>
        <v>14000</v>
      </c>
      <c r="G126" s="261">
        <f t="shared" si="25"/>
        <v>5800</v>
      </c>
      <c r="H126" s="261">
        <f t="shared" si="25"/>
        <v>958</v>
      </c>
      <c r="I126" s="261">
        <f t="shared" si="25"/>
        <v>0</v>
      </c>
      <c r="J126" s="261">
        <f t="shared" si="25"/>
        <v>0</v>
      </c>
      <c r="K126" s="261">
        <f t="shared" si="25"/>
        <v>0</v>
      </c>
      <c r="L126" s="398">
        <f t="shared" si="25"/>
        <v>0</v>
      </c>
    </row>
    <row r="127" spans="1:12" s="148" customFormat="1" ht="16.5" customHeight="1">
      <c r="A127" s="420"/>
      <c r="B127" s="129" t="s">
        <v>8</v>
      </c>
      <c r="C127" s="114" t="s">
        <v>71</v>
      </c>
      <c r="D127" s="115">
        <v>5400</v>
      </c>
      <c r="E127" s="551">
        <f>D127/D554</f>
        <v>0.00015759069738611315</v>
      </c>
      <c r="F127" s="115">
        <f>D127</f>
        <v>5400</v>
      </c>
      <c r="G127" s="115"/>
      <c r="H127" s="262">
        <v>0</v>
      </c>
      <c r="I127" s="263">
        <v>0</v>
      </c>
      <c r="J127" s="264"/>
      <c r="K127" s="264"/>
      <c r="L127" s="399"/>
    </row>
    <row r="128" spans="1:12" s="148" customFormat="1" ht="15.75" customHeight="1">
      <c r="A128" s="419"/>
      <c r="B128" s="129" t="s">
        <v>40</v>
      </c>
      <c r="C128" s="114" t="s">
        <v>76</v>
      </c>
      <c r="D128" s="115">
        <v>838</v>
      </c>
      <c r="E128" s="551">
        <f>D128/D554</f>
        <v>2.445574155732645E-05</v>
      </c>
      <c r="F128" s="115">
        <f aca="true" t="shared" si="26" ref="F128:F134">D128</f>
        <v>838</v>
      </c>
      <c r="G128" s="115"/>
      <c r="H128" s="262">
        <f>F128</f>
        <v>838</v>
      </c>
      <c r="I128" s="263">
        <v>0</v>
      </c>
      <c r="J128" s="264"/>
      <c r="K128" s="264"/>
      <c r="L128" s="399"/>
    </row>
    <row r="129" spans="1:12" s="148" customFormat="1" ht="15.75" customHeight="1">
      <c r="A129" s="419"/>
      <c r="B129" s="129" t="s">
        <v>15</v>
      </c>
      <c r="C129" s="114" t="s">
        <v>16</v>
      </c>
      <c r="D129" s="115">
        <v>120</v>
      </c>
      <c r="E129" s="551">
        <f>D129/D554</f>
        <v>3.5020154974691807E-06</v>
      </c>
      <c r="F129" s="115">
        <f t="shared" si="26"/>
        <v>120</v>
      </c>
      <c r="G129" s="115"/>
      <c r="H129" s="262">
        <f>F129</f>
        <v>120</v>
      </c>
      <c r="I129" s="263">
        <v>0</v>
      </c>
      <c r="J129" s="264"/>
      <c r="K129" s="264"/>
      <c r="L129" s="399"/>
    </row>
    <row r="130" spans="1:12" s="148" customFormat="1" ht="15.75" customHeight="1">
      <c r="A130" s="419"/>
      <c r="B130" s="129" t="s">
        <v>669</v>
      </c>
      <c r="C130" s="114" t="s">
        <v>670</v>
      </c>
      <c r="D130" s="115">
        <v>5800</v>
      </c>
      <c r="E130" s="551">
        <f>D130/D554</f>
        <v>0.00016926408237767708</v>
      </c>
      <c r="F130" s="115">
        <f t="shared" si="26"/>
        <v>5800</v>
      </c>
      <c r="G130" s="115">
        <f>F130</f>
        <v>5800</v>
      </c>
      <c r="H130" s="262">
        <v>0</v>
      </c>
      <c r="I130" s="263">
        <v>0</v>
      </c>
      <c r="J130" s="264"/>
      <c r="K130" s="264"/>
      <c r="L130" s="399"/>
    </row>
    <row r="131" spans="1:12" s="148" customFormat="1" ht="16.5" customHeight="1">
      <c r="A131" s="419"/>
      <c r="B131" s="129" t="s">
        <v>17</v>
      </c>
      <c r="C131" s="114" t="s">
        <v>18</v>
      </c>
      <c r="D131" s="115">
        <v>710</v>
      </c>
      <c r="E131" s="551">
        <f>D131/D554</f>
        <v>2.0720258360025988E-05</v>
      </c>
      <c r="F131" s="115">
        <f t="shared" si="26"/>
        <v>710</v>
      </c>
      <c r="G131" s="115"/>
      <c r="H131" s="262">
        <v>0</v>
      </c>
      <c r="I131" s="263">
        <v>0</v>
      </c>
      <c r="J131" s="264"/>
      <c r="K131" s="264"/>
      <c r="L131" s="399"/>
    </row>
    <row r="132" spans="1:12" s="148" customFormat="1" ht="15.75" customHeight="1">
      <c r="A132" s="419"/>
      <c r="B132" s="129" t="s">
        <v>23</v>
      </c>
      <c r="C132" s="114" t="s">
        <v>101</v>
      </c>
      <c r="D132" s="115">
        <v>932</v>
      </c>
      <c r="E132" s="551">
        <f>D132/D554</f>
        <v>2.7198987030343972E-05</v>
      </c>
      <c r="F132" s="115">
        <f t="shared" si="26"/>
        <v>932</v>
      </c>
      <c r="G132" s="115"/>
      <c r="H132" s="262">
        <v>0</v>
      </c>
      <c r="I132" s="263">
        <v>0</v>
      </c>
      <c r="J132" s="264"/>
      <c r="K132" s="264"/>
      <c r="L132" s="399"/>
    </row>
    <row r="133" spans="1:12" s="148" customFormat="1" ht="15.75" customHeight="1">
      <c r="A133" s="419"/>
      <c r="B133" s="129" t="s">
        <v>298</v>
      </c>
      <c r="C133" s="114" t="s">
        <v>302</v>
      </c>
      <c r="D133" s="115">
        <v>100</v>
      </c>
      <c r="E133" s="551">
        <f>D133/D554</f>
        <v>2.918346247890984E-06</v>
      </c>
      <c r="F133" s="115">
        <f t="shared" si="26"/>
        <v>100</v>
      </c>
      <c r="G133" s="115"/>
      <c r="H133" s="262"/>
      <c r="I133" s="263"/>
      <c r="J133" s="264"/>
      <c r="K133" s="264"/>
      <c r="L133" s="399"/>
    </row>
    <row r="134" spans="1:12" s="148" customFormat="1" ht="15.75" customHeight="1">
      <c r="A134" s="419"/>
      <c r="B134" s="129" t="s">
        <v>300</v>
      </c>
      <c r="C134" s="114" t="s">
        <v>304</v>
      </c>
      <c r="D134" s="115">
        <v>100</v>
      </c>
      <c r="E134" s="551">
        <f>D134/D554</f>
        <v>2.918346247890984E-06</v>
      </c>
      <c r="F134" s="115">
        <f t="shared" si="26"/>
        <v>100</v>
      </c>
      <c r="G134" s="115"/>
      <c r="H134" s="262"/>
      <c r="I134" s="263"/>
      <c r="J134" s="402"/>
      <c r="K134" s="264"/>
      <c r="L134" s="399"/>
    </row>
    <row r="135" spans="1:12" s="147" customFormat="1" ht="24.75" customHeight="1">
      <c r="A135" s="417" t="s">
        <v>354</v>
      </c>
      <c r="B135" s="413"/>
      <c r="C135" s="242" t="s">
        <v>355</v>
      </c>
      <c r="D135" s="261">
        <f>SUM(D136:D138)</f>
        <v>13500</v>
      </c>
      <c r="E135" s="442">
        <f>D135/D554</f>
        <v>0.00039397674346528286</v>
      </c>
      <c r="F135" s="261">
        <f aca="true" t="shared" si="27" ref="F135:L135">SUM(F136:F138)</f>
        <v>13500</v>
      </c>
      <c r="G135" s="261">
        <f t="shared" si="27"/>
        <v>1800</v>
      </c>
      <c r="H135" s="261">
        <f t="shared" si="27"/>
        <v>0</v>
      </c>
      <c r="I135" s="261">
        <f t="shared" si="27"/>
        <v>0</v>
      </c>
      <c r="J135" s="261">
        <f t="shared" si="27"/>
        <v>0</v>
      </c>
      <c r="K135" s="261">
        <f t="shared" si="27"/>
        <v>0</v>
      </c>
      <c r="L135" s="398">
        <f t="shared" si="27"/>
        <v>0</v>
      </c>
    </row>
    <row r="136" spans="1:12" s="148" customFormat="1" ht="15.75" customHeight="1">
      <c r="A136" s="419"/>
      <c r="B136" s="129" t="s">
        <v>669</v>
      </c>
      <c r="C136" s="114" t="s">
        <v>356</v>
      </c>
      <c r="D136" s="115">
        <v>1800</v>
      </c>
      <c r="E136" s="551">
        <f>D136/D554</f>
        <v>5.253023246203772E-05</v>
      </c>
      <c r="F136" s="115">
        <f>D136</f>
        <v>1800</v>
      </c>
      <c r="G136" s="115">
        <f>F136</f>
        <v>1800</v>
      </c>
      <c r="H136" s="262"/>
      <c r="I136" s="263">
        <v>0</v>
      </c>
      <c r="J136" s="264"/>
      <c r="K136" s="264"/>
      <c r="L136" s="399"/>
    </row>
    <row r="137" spans="1:12" s="148" customFormat="1" ht="15.75" customHeight="1">
      <c r="A137" s="419"/>
      <c r="B137" s="129" t="s">
        <v>17</v>
      </c>
      <c r="C137" s="114" t="s">
        <v>18</v>
      </c>
      <c r="D137" s="115">
        <v>9000</v>
      </c>
      <c r="E137" s="551">
        <f>D137/D554</f>
        <v>0.0002626511623101886</v>
      </c>
      <c r="F137" s="115">
        <f>D137</f>
        <v>9000</v>
      </c>
      <c r="G137" s="115">
        <v>0</v>
      </c>
      <c r="H137" s="262"/>
      <c r="I137" s="263">
        <v>0</v>
      </c>
      <c r="J137" s="264"/>
      <c r="K137" s="264"/>
      <c r="L137" s="399"/>
    </row>
    <row r="138" spans="1:12" s="181" customFormat="1" ht="15.75" customHeight="1">
      <c r="A138" s="426"/>
      <c r="B138" s="427" t="s">
        <v>23</v>
      </c>
      <c r="C138" s="116" t="s">
        <v>101</v>
      </c>
      <c r="D138" s="118">
        <v>2700</v>
      </c>
      <c r="E138" s="551">
        <f>D138/D554</f>
        <v>7.879534869305657E-05</v>
      </c>
      <c r="F138" s="115">
        <f>D138</f>
        <v>2700</v>
      </c>
      <c r="G138" s="115">
        <v>0</v>
      </c>
      <c r="H138" s="262"/>
      <c r="I138" s="268">
        <v>0</v>
      </c>
      <c r="J138" s="264"/>
      <c r="K138" s="264"/>
      <c r="L138" s="399"/>
    </row>
    <row r="139" spans="1:12" s="181" customFormat="1" ht="21.75" customHeight="1">
      <c r="A139" s="417" t="s">
        <v>77</v>
      </c>
      <c r="B139" s="413"/>
      <c r="C139" s="242" t="s">
        <v>78</v>
      </c>
      <c r="D139" s="261">
        <f>SUM(D140:D142)</f>
        <v>13830</v>
      </c>
      <c r="E139" s="442">
        <f>D139/D554</f>
        <v>0.0004036072860833231</v>
      </c>
      <c r="F139" s="261">
        <f aca="true" t="shared" si="28" ref="F139:L139">SUM(F140:F142)</f>
        <v>13830</v>
      </c>
      <c r="G139" s="261">
        <f t="shared" si="28"/>
        <v>0</v>
      </c>
      <c r="H139" s="261">
        <f t="shared" si="28"/>
        <v>0</v>
      </c>
      <c r="I139" s="261">
        <f t="shared" si="28"/>
        <v>0</v>
      </c>
      <c r="J139" s="261">
        <f t="shared" si="28"/>
        <v>0</v>
      </c>
      <c r="K139" s="261">
        <f t="shared" si="28"/>
        <v>0</v>
      </c>
      <c r="L139" s="398">
        <f t="shared" si="28"/>
        <v>0</v>
      </c>
    </row>
    <row r="140" spans="1:12" s="148" customFormat="1" ht="15.75" customHeight="1">
      <c r="A140" s="419"/>
      <c r="B140" s="129" t="s">
        <v>17</v>
      </c>
      <c r="C140" s="114" t="s">
        <v>18</v>
      </c>
      <c r="D140" s="115">
        <v>350</v>
      </c>
      <c r="E140" s="551">
        <f>D140/D554</f>
        <v>1.0214211867618445E-05</v>
      </c>
      <c r="F140" s="115">
        <f>D140</f>
        <v>350</v>
      </c>
      <c r="G140" s="115">
        <v>0</v>
      </c>
      <c r="H140" s="262"/>
      <c r="I140" s="263">
        <v>0</v>
      </c>
      <c r="J140" s="264"/>
      <c r="K140" s="264"/>
      <c r="L140" s="399"/>
    </row>
    <row r="141" spans="1:12" s="148" customFormat="1" ht="15.75" customHeight="1">
      <c r="A141" s="419"/>
      <c r="B141" s="129" t="s">
        <v>23</v>
      </c>
      <c r="C141" s="114" t="s">
        <v>101</v>
      </c>
      <c r="D141" s="115">
        <v>1766</v>
      </c>
      <c r="E141" s="551">
        <f>D141/D554</f>
        <v>5.153799473775478E-05</v>
      </c>
      <c r="F141" s="115">
        <f>D141</f>
        <v>1766</v>
      </c>
      <c r="G141" s="115">
        <v>0</v>
      </c>
      <c r="H141" s="262"/>
      <c r="I141" s="263">
        <v>0</v>
      </c>
      <c r="J141" s="264"/>
      <c r="K141" s="264"/>
      <c r="L141" s="399"/>
    </row>
    <row r="142" spans="1:12" s="148" customFormat="1" ht="20.25" customHeight="1">
      <c r="A142" s="419"/>
      <c r="B142" s="129" t="s">
        <v>27</v>
      </c>
      <c r="C142" s="114" t="s">
        <v>28</v>
      </c>
      <c r="D142" s="115">
        <v>11714</v>
      </c>
      <c r="E142" s="551">
        <f>D142/D554</f>
        <v>0.0003418550794779499</v>
      </c>
      <c r="F142" s="115">
        <f>D142</f>
        <v>11714</v>
      </c>
      <c r="G142" s="115">
        <v>0</v>
      </c>
      <c r="H142" s="262"/>
      <c r="I142" s="263">
        <v>0</v>
      </c>
      <c r="J142" s="264"/>
      <c r="K142" s="264"/>
      <c r="L142" s="399"/>
    </row>
    <row r="143" spans="1:12" s="148" customFormat="1" ht="45" customHeight="1">
      <c r="A143" s="415" t="s">
        <v>79</v>
      </c>
      <c r="B143" s="425"/>
      <c r="C143" s="196" t="s">
        <v>80</v>
      </c>
      <c r="D143" s="265">
        <f>D144+D146</f>
        <v>2265223</v>
      </c>
      <c r="E143" s="372">
        <f>D143/D554</f>
        <v>0.06610705042686359</v>
      </c>
      <c r="F143" s="265">
        <f aca="true" t="shared" si="29" ref="F143:L143">F144+F146</f>
        <v>2215000</v>
      </c>
      <c r="G143" s="265">
        <f t="shared" si="29"/>
        <v>1690000</v>
      </c>
      <c r="H143" s="265">
        <f t="shared" si="29"/>
        <v>4000</v>
      </c>
      <c r="I143" s="265">
        <f t="shared" si="29"/>
        <v>0</v>
      </c>
      <c r="J143" s="265">
        <f t="shared" si="29"/>
        <v>0</v>
      </c>
      <c r="K143" s="265">
        <f t="shared" si="29"/>
        <v>0</v>
      </c>
      <c r="L143" s="400">
        <f t="shared" si="29"/>
        <v>50223</v>
      </c>
    </row>
    <row r="144" spans="1:12" s="148" customFormat="1" ht="39.75" customHeight="1">
      <c r="A144" s="417" t="s">
        <v>180</v>
      </c>
      <c r="B144" s="413"/>
      <c r="C144" s="242" t="s">
        <v>181</v>
      </c>
      <c r="D144" s="261">
        <f aca="true" t="shared" si="30" ref="D144:L144">D145</f>
        <v>50223</v>
      </c>
      <c r="E144" s="442">
        <f>D144/D554</f>
        <v>0.001465681036078289</v>
      </c>
      <c r="F144" s="261">
        <f t="shared" si="30"/>
        <v>0</v>
      </c>
      <c r="G144" s="261">
        <f t="shared" si="30"/>
        <v>0</v>
      </c>
      <c r="H144" s="261">
        <f t="shared" si="30"/>
        <v>0</v>
      </c>
      <c r="I144" s="261">
        <f t="shared" si="30"/>
        <v>0</v>
      </c>
      <c r="J144" s="261">
        <f t="shared" si="30"/>
        <v>0</v>
      </c>
      <c r="K144" s="261">
        <f t="shared" si="30"/>
        <v>0</v>
      </c>
      <c r="L144" s="398">
        <f t="shared" si="30"/>
        <v>50223</v>
      </c>
    </row>
    <row r="145" spans="1:12" s="148" customFormat="1" ht="45" customHeight="1">
      <c r="A145" s="428"/>
      <c r="B145" s="421" t="s">
        <v>647</v>
      </c>
      <c r="C145" s="114" t="s">
        <v>648</v>
      </c>
      <c r="D145" s="266">
        <v>50223</v>
      </c>
      <c r="E145" s="551">
        <f>D145/D554</f>
        <v>0.001465681036078289</v>
      </c>
      <c r="F145" s="266"/>
      <c r="G145" s="266"/>
      <c r="H145" s="266"/>
      <c r="I145" s="266"/>
      <c r="J145" s="266"/>
      <c r="K145" s="266"/>
      <c r="L145" s="403">
        <f>D145</f>
        <v>50223</v>
      </c>
    </row>
    <row r="146" spans="1:12" s="148" customFormat="1" ht="26.25" customHeight="1">
      <c r="A146" s="417" t="s">
        <v>102</v>
      </c>
      <c r="B146" s="413"/>
      <c r="C146" s="245" t="s">
        <v>103</v>
      </c>
      <c r="D146" s="261">
        <f>SUM(D147:D167)</f>
        <v>2215000</v>
      </c>
      <c r="E146" s="442">
        <f>D146/D554</f>
        <v>0.0646413693907853</v>
      </c>
      <c r="F146" s="261">
        <f aca="true" t="shared" si="31" ref="F146:L146">SUM(F147:F167)</f>
        <v>2215000</v>
      </c>
      <c r="G146" s="261">
        <f t="shared" si="31"/>
        <v>1690000</v>
      </c>
      <c r="H146" s="261">
        <f t="shared" si="31"/>
        <v>4000</v>
      </c>
      <c r="I146" s="261">
        <f t="shared" si="31"/>
        <v>0</v>
      </c>
      <c r="J146" s="261">
        <f t="shared" si="31"/>
        <v>0</v>
      </c>
      <c r="K146" s="261">
        <f t="shared" si="31"/>
        <v>0</v>
      </c>
      <c r="L146" s="398">
        <f t="shared" si="31"/>
        <v>0</v>
      </c>
    </row>
    <row r="147" spans="1:12" s="148" customFormat="1" ht="15.75" customHeight="1">
      <c r="A147" s="419"/>
      <c r="B147" s="129" t="s">
        <v>498</v>
      </c>
      <c r="C147" s="114" t="s">
        <v>499</v>
      </c>
      <c r="D147" s="115">
        <v>155000</v>
      </c>
      <c r="E147" s="551">
        <f>D147/D554</f>
        <v>0.004523436684231026</v>
      </c>
      <c r="F147" s="115">
        <f aca="true" t="shared" si="32" ref="F147:F167">D147</f>
        <v>155000</v>
      </c>
      <c r="G147" s="115"/>
      <c r="H147" s="262">
        <v>0</v>
      </c>
      <c r="I147" s="262">
        <v>0</v>
      </c>
      <c r="J147" s="264"/>
      <c r="K147" s="264"/>
      <c r="L147" s="399"/>
    </row>
    <row r="148" spans="1:12" s="148" customFormat="1" ht="15.75" customHeight="1">
      <c r="A148" s="419"/>
      <c r="B148" s="129" t="s">
        <v>11</v>
      </c>
      <c r="C148" s="114" t="s">
        <v>510</v>
      </c>
      <c r="D148" s="115">
        <v>19000</v>
      </c>
      <c r="E148" s="551">
        <f>D148/D554</f>
        <v>0.000554485787099287</v>
      </c>
      <c r="F148" s="115">
        <f t="shared" si="32"/>
        <v>19000</v>
      </c>
      <c r="G148" s="115">
        <f>F148</f>
        <v>19000</v>
      </c>
      <c r="H148" s="262">
        <v>0</v>
      </c>
      <c r="I148" s="262">
        <v>0</v>
      </c>
      <c r="J148" s="264"/>
      <c r="K148" s="264"/>
      <c r="L148" s="399"/>
    </row>
    <row r="149" spans="1:12" s="148" customFormat="1" ht="15.75" customHeight="1">
      <c r="A149" s="419"/>
      <c r="B149" s="129" t="s">
        <v>13</v>
      </c>
      <c r="C149" s="114" t="s">
        <v>14</v>
      </c>
      <c r="D149" s="115">
        <v>2000</v>
      </c>
      <c r="E149" s="551">
        <f>D149/D554</f>
        <v>5.8366924957819684E-05</v>
      </c>
      <c r="F149" s="115">
        <f t="shared" si="32"/>
        <v>2000</v>
      </c>
      <c r="G149" s="115">
        <f>F149</f>
        <v>2000</v>
      </c>
      <c r="H149" s="262">
        <v>0</v>
      </c>
      <c r="I149" s="262">
        <v>0</v>
      </c>
      <c r="J149" s="264"/>
      <c r="K149" s="264"/>
      <c r="L149" s="399"/>
    </row>
    <row r="150" spans="1:12" s="148" customFormat="1" ht="21.75" customHeight="1">
      <c r="A150" s="419"/>
      <c r="B150" s="129" t="s">
        <v>90</v>
      </c>
      <c r="C150" s="114" t="s">
        <v>91</v>
      </c>
      <c r="D150" s="115">
        <v>1415000</v>
      </c>
      <c r="E150" s="551">
        <f>D150/D554</f>
        <v>0.04129459940765742</v>
      </c>
      <c r="F150" s="115">
        <f t="shared" si="32"/>
        <v>1415000</v>
      </c>
      <c r="G150" s="115">
        <f>F150</f>
        <v>1415000</v>
      </c>
      <c r="H150" s="262">
        <v>0</v>
      </c>
      <c r="I150" s="262">
        <v>0</v>
      </c>
      <c r="J150" s="264"/>
      <c r="K150" s="264"/>
      <c r="L150" s="399"/>
    </row>
    <row r="151" spans="1:12" s="148" customFormat="1" ht="15" customHeight="1">
      <c r="A151" s="419"/>
      <c r="B151" s="129" t="s">
        <v>92</v>
      </c>
      <c r="C151" s="114" t="s">
        <v>93</v>
      </c>
      <c r="D151" s="115">
        <v>137000</v>
      </c>
      <c r="E151" s="551">
        <f>D151/D554</f>
        <v>0.003998134359610648</v>
      </c>
      <c r="F151" s="115">
        <f t="shared" si="32"/>
        <v>137000</v>
      </c>
      <c r="G151" s="115">
        <f>F151</f>
        <v>137000</v>
      </c>
      <c r="H151" s="262">
        <v>0</v>
      </c>
      <c r="I151" s="262">
        <v>0</v>
      </c>
      <c r="J151" s="264"/>
      <c r="K151" s="264"/>
      <c r="L151" s="399"/>
    </row>
    <row r="152" spans="1:12" s="148" customFormat="1" ht="15.75" customHeight="1">
      <c r="A152" s="419"/>
      <c r="B152" s="129" t="s">
        <v>94</v>
      </c>
      <c r="C152" s="114" t="s">
        <v>95</v>
      </c>
      <c r="D152" s="115">
        <v>117000</v>
      </c>
      <c r="E152" s="551">
        <f>D152/D554</f>
        <v>0.0034144651100324512</v>
      </c>
      <c r="F152" s="115">
        <f t="shared" si="32"/>
        <v>117000</v>
      </c>
      <c r="G152" s="115">
        <f>F152</f>
        <v>117000</v>
      </c>
      <c r="H152" s="262">
        <v>0</v>
      </c>
      <c r="I152" s="262">
        <v>0</v>
      </c>
      <c r="J152" s="264"/>
      <c r="K152" s="264"/>
      <c r="L152" s="399"/>
    </row>
    <row r="153" spans="1:12" s="148" customFormat="1" ht="18" customHeight="1">
      <c r="A153" s="419"/>
      <c r="B153" s="422" t="s">
        <v>62</v>
      </c>
      <c r="C153" s="114" t="s">
        <v>76</v>
      </c>
      <c r="D153" s="115">
        <v>3500</v>
      </c>
      <c r="E153" s="551">
        <f>D153/D554</f>
        <v>0.00010214211867618444</v>
      </c>
      <c r="F153" s="115">
        <f t="shared" si="32"/>
        <v>3500</v>
      </c>
      <c r="G153" s="115"/>
      <c r="H153" s="262">
        <f>F153</f>
        <v>3500</v>
      </c>
      <c r="I153" s="262">
        <v>0</v>
      </c>
      <c r="J153" s="264"/>
      <c r="K153" s="264"/>
      <c r="L153" s="399"/>
    </row>
    <row r="154" spans="1:12" s="148" customFormat="1" ht="15.75" customHeight="1">
      <c r="A154" s="419"/>
      <c r="B154" s="129" t="s">
        <v>15</v>
      </c>
      <c r="C154" s="114" t="s">
        <v>16</v>
      </c>
      <c r="D154" s="115">
        <v>500</v>
      </c>
      <c r="E154" s="551">
        <f>D154/D554</f>
        <v>1.4591731239454921E-05</v>
      </c>
      <c r="F154" s="115">
        <f t="shared" si="32"/>
        <v>500</v>
      </c>
      <c r="G154" s="115"/>
      <c r="H154" s="262">
        <f>F154</f>
        <v>500</v>
      </c>
      <c r="I154" s="262">
        <v>0</v>
      </c>
      <c r="J154" s="264"/>
      <c r="K154" s="264"/>
      <c r="L154" s="399"/>
    </row>
    <row r="155" spans="1:12" s="148" customFormat="1" ht="15.75" customHeight="1">
      <c r="A155" s="419"/>
      <c r="B155" s="129" t="s">
        <v>500</v>
      </c>
      <c r="C155" s="114" t="s">
        <v>501</v>
      </c>
      <c r="D155" s="115">
        <v>92000</v>
      </c>
      <c r="E155" s="551">
        <f>D155/D554</f>
        <v>0.0026848785480597056</v>
      </c>
      <c r="F155" s="115">
        <f t="shared" si="32"/>
        <v>92000</v>
      </c>
      <c r="G155" s="115"/>
      <c r="H155" s="262">
        <v>0</v>
      </c>
      <c r="I155" s="262">
        <v>0</v>
      </c>
      <c r="J155" s="264"/>
      <c r="K155" s="264"/>
      <c r="L155" s="399"/>
    </row>
    <row r="156" spans="1:12" s="148" customFormat="1" ht="15.75" customHeight="1">
      <c r="A156" s="419"/>
      <c r="B156" s="129" t="s">
        <v>17</v>
      </c>
      <c r="C156" s="114" t="s">
        <v>18</v>
      </c>
      <c r="D156" s="115">
        <v>137840</v>
      </c>
      <c r="E156" s="551">
        <f>D156/D554</f>
        <v>0.004022648468092933</v>
      </c>
      <c r="F156" s="115">
        <f t="shared" si="32"/>
        <v>137840</v>
      </c>
      <c r="G156" s="115"/>
      <c r="H156" s="262">
        <v>0</v>
      </c>
      <c r="I156" s="262">
        <v>0</v>
      </c>
      <c r="J156" s="264"/>
      <c r="K156" s="264"/>
      <c r="L156" s="399"/>
    </row>
    <row r="157" spans="1:12" s="148" customFormat="1" ht="16.5" customHeight="1">
      <c r="A157" s="419"/>
      <c r="B157" s="129" t="s">
        <v>97</v>
      </c>
      <c r="C157" s="114" t="s">
        <v>98</v>
      </c>
      <c r="D157" s="115">
        <v>20000</v>
      </c>
      <c r="E157" s="551">
        <f>D157/D554</f>
        <v>0.0005836692495781969</v>
      </c>
      <c r="F157" s="115">
        <f t="shared" si="32"/>
        <v>20000</v>
      </c>
      <c r="G157" s="115"/>
      <c r="H157" s="262">
        <v>0</v>
      </c>
      <c r="I157" s="262">
        <v>0</v>
      </c>
      <c r="J157" s="264"/>
      <c r="K157" s="264"/>
      <c r="L157" s="399"/>
    </row>
    <row r="158" spans="1:12" s="148" customFormat="1" ht="15.75" customHeight="1">
      <c r="A158" s="419"/>
      <c r="B158" s="129" t="s">
        <v>19</v>
      </c>
      <c r="C158" s="114" t="s">
        <v>99</v>
      </c>
      <c r="D158" s="115">
        <v>18000</v>
      </c>
      <c r="E158" s="551">
        <f>D158/D554</f>
        <v>0.0005253023246203772</v>
      </c>
      <c r="F158" s="115">
        <f t="shared" si="32"/>
        <v>18000</v>
      </c>
      <c r="G158" s="115"/>
      <c r="H158" s="262">
        <v>0</v>
      </c>
      <c r="I158" s="262">
        <v>0</v>
      </c>
      <c r="J158" s="264"/>
      <c r="K158" s="264"/>
      <c r="L158" s="399"/>
    </row>
    <row r="159" spans="1:12" s="148" customFormat="1" ht="17.25" customHeight="1">
      <c r="A159" s="419"/>
      <c r="B159" s="129" t="s">
        <v>21</v>
      </c>
      <c r="C159" s="114" t="s">
        <v>100</v>
      </c>
      <c r="D159" s="115">
        <v>12000</v>
      </c>
      <c r="E159" s="551">
        <f>D159/D554</f>
        <v>0.0003502015497469181</v>
      </c>
      <c r="F159" s="115">
        <f t="shared" si="32"/>
        <v>12000</v>
      </c>
      <c r="G159" s="115"/>
      <c r="H159" s="262">
        <v>0</v>
      </c>
      <c r="I159" s="262">
        <v>0</v>
      </c>
      <c r="J159" s="264"/>
      <c r="K159" s="264"/>
      <c r="L159" s="399"/>
    </row>
    <row r="160" spans="1:12" s="148" customFormat="1" ht="17.25" customHeight="1">
      <c r="A160" s="419"/>
      <c r="B160" s="129" t="s">
        <v>82</v>
      </c>
      <c r="C160" s="114" t="s">
        <v>83</v>
      </c>
      <c r="D160" s="115">
        <v>14000</v>
      </c>
      <c r="E160" s="551">
        <f>D160/D554</f>
        <v>0.00040856847470473775</v>
      </c>
      <c r="F160" s="115">
        <f t="shared" si="32"/>
        <v>14000</v>
      </c>
      <c r="G160" s="115"/>
      <c r="H160" s="262">
        <v>0</v>
      </c>
      <c r="I160" s="262">
        <v>0</v>
      </c>
      <c r="J160" s="264"/>
      <c r="K160" s="264"/>
      <c r="L160" s="399"/>
    </row>
    <row r="161" spans="1:12" s="148" customFormat="1" ht="17.25" customHeight="1">
      <c r="A161" s="419"/>
      <c r="B161" s="129" t="s">
        <v>23</v>
      </c>
      <c r="C161" s="114" t="s">
        <v>101</v>
      </c>
      <c r="D161" s="115">
        <v>47550</v>
      </c>
      <c r="E161" s="551">
        <f>D161/D554</f>
        <v>0.001387673640872163</v>
      </c>
      <c r="F161" s="115">
        <f t="shared" si="32"/>
        <v>47550</v>
      </c>
      <c r="G161" s="115"/>
      <c r="H161" s="262">
        <v>0</v>
      </c>
      <c r="I161" s="262">
        <v>0</v>
      </c>
      <c r="J161" s="264"/>
      <c r="K161" s="264"/>
      <c r="L161" s="399"/>
    </row>
    <row r="162" spans="1:12" s="148" customFormat="1" ht="17.25" customHeight="1">
      <c r="A162" s="419"/>
      <c r="B162" s="129" t="s">
        <v>671</v>
      </c>
      <c r="C162" s="115" t="s">
        <v>672</v>
      </c>
      <c r="D162" s="115">
        <v>1450</v>
      </c>
      <c r="E162" s="551">
        <f>D162/D554</f>
        <v>4.231602059441927E-05</v>
      </c>
      <c r="F162" s="115">
        <f t="shared" si="32"/>
        <v>1450</v>
      </c>
      <c r="G162" s="115"/>
      <c r="H162" s="262"/>
      <c r="I162" s="262"/>
      <c r="J162" s="264"/>
      <c r="K162" s="264"/>
      <c r="L162" s="399"/>
    </row>
    <row r="163" spans="1:12" s="148" customFormat="1" ht="14.25" customHeight="1">
      <c r="A163" s="419"/>
      <c r="B163" s="129" t="s">
        <v>25</v>
      </c>
      <c r="C163" s="114" t="s">
        <v>26</v>
      </c>
      <c r="D163" s="115">
        <v>7000</v>
      </c>
      <c r="E163" s="551">
        <f>D163/D554</f>
        <v>0.00020428423735236888</v>
      </c>
      <c r="F163" s="115">
        <f t="shared" si="32"/>
        <v>7000</v>
      </c>
      <c r="G163" s="115"/>
      <c r="H163" s="262">
        <v>0</v>
      </c>
      <c r="I163" s="262">
        <v>0</v>
      </c>
      <c r="J163" s="264"/>
      <c r="K163" s="264"/>
      <c r="L163" s="399"/>
    </row>
    <row r="164" spans="1:12" s="148" customFormat="1" ht="15.75" customHeight="1">
      <c r="A164" s="419"/>
      <c r="B164" s="129" t="s">
        <v>27</v>
      </c>
      <c r="C164" s="114" t="s">
        <v>28</v>
      </c>
      <c r="D164" s="115">
        <v>4000</v>
      </c>
      <c r="E164" s="551">
        <f>D164/D554</f>
        <v>0.00011673384991563937</v>
      </c>
      <c r="F164" s="115">
        <f t="shared" si="32"/>
        <v>4000</v>
      </c>
      <c r="G164" s="115"/>
      <c r="H164" s="262">
        <v>0</v>
      </c>
      <c r="I164" s="262">
        <v>0</v>
      </c>
      <c r="J164" s="264"/>
      <c r="K164" s="264"/>
      <c r="L164" s="399"/>
    </row>
    <row r="165" spans="1:12" s="148" customFormat="1" ht="18" customHeight="1">
      <c r="A165" s="419"/>
      <c r="B165" s="129" t="s">
        <v>29</v>
      </c>
      <c r="C165" s="114" t="s">
        <v>30</v>
      </c>
      <c r="D165" s="115">
        <v>1000</v>
      </c>
      <c r="E165" s="551">
        <f>D165/D554</f>
        <v>2.9183462478909842E-05</v>
      </c>
      <c r="F165" s="115">
        <f t="shared" si="32"/>
        <v>1000</v>
      </c>
      <c r="G165" s="115"/>
      <c r="H165" s="262">
        <v>0</v>
      </c>
      <c r="I165" s="262">
        <v>0</v>
      </c>
      <c r="J165" s="264"/>
      <c r="K165" s="264"/>
      <c r="L165" s="399"/>
    </row>
    <row r="166" spans="1:12" s="148" customFormat="1" ht="22.5" customHeight="1">
      <c r="A166" s="419"/>
      <c r="B166" s="129" t="s">
        <v>81</v>
      </c>
      <c r="C166" s="114" t="s">
        <v>317</v>
      </c>
      <c r="D166" s="115">
        <v>11000</v>
      </c>
      <c r="E166" s="551">
        <f>D166/D554</f>
        <v>0.00032101808726800826</v>
      </c>
      <c r="F166" s="115">
        <f t="shared" si="32"/>
        <v>11000</v>
      </c>
      <c r="G166" s="115"/>
      <c r="H166" s="262">
        <v>0</v>
      </c>
      <c r="I166" s="262">
        <v>0</v>
      </c>
      <c r="J166" s="264"/>
      <c r="K166" s="264"/>
      <c r="L166" s="399"/>
    </row>
    <row r="167" spans="1:12" s="148" customFormat="1" ht="18.75" customHeight="1">
      <c r="A167" s="419"/>
      <c r="B167" s="129" t="s">
        <v>104</v>
      </c>
      <c r="C167" s="114" t="s">
        <v>318</v>
      </c>
      <c r="D167" s="115">
        <v>160</v>
      </c>
      <c r="E167" s="551">
        <f>D167/D554</f>
        <v>4.669353996625575E-06</v>
      </c>
      <c r="F167" s="115">
        <f t="shared" si="32"/>
        <v>160</v>
      </c>
      <c r="G167" s="115"/>
      <c r="H167" s="262">
        <v>0</v>
      </c>
      <c r="I167" s="262">
        <v>0</v>
      </c>
      <c r="J167" s="264"/>
      <c r="K167" s="264"/>
      <c r="L167" s="399"/>
    </row>
    <row r="168" spans="1:12" s="148" customFormat="1" ht="24" customHeight="1">
      <c r="A168" s="415" t="s">
        <v>115</v>
      </c>
      <c r="B168" s="425"/>
      <c r="C168" s="196" t="s">
        <v>570</v>
      </c>
      <c r="D168" s="265">
        <f>D169+D172</f>
        <v>731526</v>
      </c>
      <c r="E168" s="372">
        <f>D168/D554</f>
        <v>0.021348461573347</v>
      </c>
      <c r="F168" s="265">
        <f aca="true" t="shared" si="33" ref="F168:L168">F169+F172</f>
        <v>731526</v>
      </c>
      <c r="G168" s="265">
        <f t="shared" si="33"/>
        <v>0</v>
      </c>
      <c r="H168" s="265">
        <f t="shared" si="33"/>
        <v>0</v>
      </c>
      <c r="I168" s="265">
        <f t="shared" si="33"/>
        <v>0</v>
      </c>
      <c r="J168" s="265">
        <f t="shared" si="33"/>
        <v>535200</v>
      </c>
      <c r="K168" s="265">
        <f t="shared" si="33"/>
        <v>196326</v>
      </c>
      <c r="L168" s="400">
        <f t="shared" si="33"/>
        <v>0</v>
      </c>
    </row>
    <row r="169" spans="1:12" s="148" customFormat="1" ht="30" customHeight="1">
      <c r="A169" s="417" t="s">
        <v>116</v>
      </c>
      <c r="B169" s="413"/>
      <c r="C169" s="242" t="s">
        <v>117</v>
      </c>
      <c r="D169" s="261">
        <f>D170+D171</f>
        <v>535200</v>
      </c>
      <c r="E169" s="442">
        <f>D169/D554</f>
        <v>0.015618989118712547</v>
      </c>
      <c r="F169" s="261">
        <f aca="true" t="shared" si="34" ref="F169:L169">F170+F171</f>
        <v>535200</v>
      </c>
      <c r="G169" s="261">
        <f t="shared" si="34"/>
        <v>0</v>
      </c>
      <c r="H169" s="261">
        <f t="shared" si="34"/>
        <v>0</v>
      </c>
      <c r="I169" s="261">
        <f t="shared" si="34"/>
        <v>0</v>
      </c>
      <c r="J169" s="261">
        <f t="shared" si="34"/>
        <v>535200</v>
      </c>
      <c r="K169" s="261">
        <f t="shared" si="34"/>
        <v>0</v>
      </c>
      <c r="L169" s="398">
        <f t="shared" si="34"/>
        <v>0</v>
      </c>
    </row>
    <row r="170" spans="1:12" s="148" customFormat="1" ht="18" customHeight="1">
      <c r="A170" s="428"/>
      <c r="B170" s="421" t="s">
        <v>23</v>
      </c>
      <c r="C170" s="114" t="s">
        <v>837</v>
      </c>
      <c r="D170" s="266">
        <v>20200</v>
      </c>
      <c r="E170" s="551">
        <f>D170/D554</f>
        <v>0.0005895059420739788</v>
      </c>
      <c r="F170" s="266">
        <f>D170</f>
        <v>20200</v>
      </c>
      <c r="G170" s="266"/>
      <c r="H170" s="266"/>
      <c r="I170" s="266"/>
      <c r="J170" s="271">
        <f>F170</f>
        <v>20200</v>
      </c>
      <c r="K170" s="264"/>
      <c r="L170" s="399"/>
    </row>
    <row r="171" spans="1:12" s="148" customFormat="1" ht="17.25" customHeight="1">
      <c r="A171" s="419"/>
      <c r="B171" s="129" t="s">
        <v>118</v>
      </c>
      <c r="C171" s="114" t="s">
        <v>294</v>
      </c>
      <c r="D171" s="115">
        <v>515000</v>
      </c>
      <c r="E171" s="551">
        <f>D171/D554</f>
        <v>0.015029483176638568</v>
      </c>
      <c r="F171" s="266">
        <f>D171</f>
        <v>515000</v>
      </c>
      <c r="G171" s="115">
        <v>0</v>
      </c>
      <c r="H171" s="262"/>
      <c r="I171" s="263">
        <v>0</v>
      </c>
      <c r="J171" s="271">
        <f>F171</f>
        <v>515000</v>
      </c>
      <c r="K171" s="264"/>
      <c r="L171" s="399"/>
    </row>
    <row r="172" spans="1:12" s="147" customFormat="1" ht="65.25" customHeight="1">
      <c r="A172" s="417" t="s">
        <v>119</v>
      </c>
      <c r="B172" s="413"/>
      <c r="C172" s="242" t="s">
        <v>383</v>
      </c>
      <c r="D172" s="261">
        <f>D173+D174</f>
        <v>196326</v>
      </c>
      <c r="E172" s="442">
        <f>D172/D554</f>
        <v>0.0057294724546344536</v>
      </c>
      <c r="F172" s="261">
        <f aca="true" t="shared" si="35" ref="F172:L172">F173+F174</f>
        <v>196326</v>
      </c>
      <c r="G172" s="261">
        <f t="shared" si="35"/>
        <v>0</v>
      </c>
      <c r="H172" s="261">
        <f t="shared" si="35"/>
        <v>0</v>
      </c>
      <c r="I172" s="261">
        <f t="shared" si="35"/>
        <v>0</v>
      </c>
      <c r="J172" s="261">
        <f t="shared" si="35"/>
        <v>0</v>
      </c>
      <c r="K172" s="261">
        <f t="shared" si="35"/>
        <v>196326</v>
      </c>
      <c r="L172" s="398">
        <f t="shared" si="35"/>
        <v>0</v>
      </c>
    </row>
    <row r="173" spans="1:12" s="147" customFormat="1" ht="18" customHeight="1">
      <c r="A173" s="419"/>
      <c r="B173" s="129" t="s">
        <v>120</v>
      </c>
      <c r="C173" s="114" t="s">
        <v>617</v>
      </c>
      <c r="D173" s="115">
        <v>73217</v>
      </c>
      <c r="E173" s="551">
        <f>D173/D554</f>
        <v>0.002136725572318342</v>
      </c>
      <c r="F173" s="115">
        <f>D173</f>
        <v>73217</v>
      </c>
      <c r="G173" s="119">
        <f>G174+G175</f>
        <v>0</v>
      </c>
      <c r="H173" s="115"/>
      <c r="I173" s="266"/>
      <c r="J173" s="264"/>
      <c r="K173" s="271">
        <f>F173</f>
        <v>73217</v>
      </c>
      <c r="L173" s="399"/>
    </row>
    <row r="174" spans="1:12" s="148" customFormat="1" ht="17.25" customHeight="1">
      <c r="A174" s="419"/>
      <c r="B174" s="129" t="s">
        <v>120</v>
      </c>
      <c r="C174" s="114" t="s">
        <v>617</v>
      </c>
      <c r="D174" s="115">
        <v>123109</v>
      </c>
      <c r="E174" s="551">
        <f>D174/D554</f>
        <v>0.0035927468823161116</v>
      </c>
      <c r="F174" s="115">
        <f>D174</f>
        <v>123109</v>
      </c>
      <c r="G174" s="115">
        <v>0</v>
      </c>
      <c r="H174" s="262"/>
      <c r="I174" s="263">
        <v>0</v>
      </c>
      <c r="J174" s="264"/>
      <c r="K174" s="271">
        <f>F174</f>
        <v>123109</v>
      </c>
      <c r="L174" s="399"/>
    </row>
    <row r="175" spans="1:12" s="148" customFormat="1" ht="19.5" customHeight="1">
      <c r="A175" s="415" t="s">
        <v>121</v>
      </c>
      <c r="B175" s="425"/>
      <c r="C175" s="196" t="s">
        <v>122</v>
      </c>
      <c r="D175" s="265">
        <f>D176</f>
        <v>385361</v>
      </c>
      <c r="E175" s="372">
        <f>D175/D554</f>
        <v>0.011246168284335176</v>
      </c>
      <c r="F175" s="265">
        <f aca="true" t="shared" si="36" ref="F175:L175">F176</f>
        <v>385361</v>
      </c>
      <c r="G175" s="265">
        <f t="shared" si="36"/>
        <v>0</v>
      </c>
      <c r="H175" s="265">
        <f t="shared" si="36"/>
        <v>0</v>
      </c>
      <c r="I175" s="265">
        <f t="shared" si="36"/>
        <v>0</v>
      </c>
      <c r="J175" s="265">
        <f t="shared" si="36"/>
        <v>0</v>
      </c>
      <c r="K175" s="265">
        <f t="shared" si="36"/>
        <v>0</v>
      </c>
      <c r="L175" s="400">
        <f t="shared" si="36"/>
        <v>0</v>
      </c>
    </row>
    <row r="176" spans="1:12" s="148" customFormat="1" ht="16.5" customHeight="1">
      <c r="A176" s="417" t="s">
        <v>123</v>
      </c>
      <c r="B176" s="413"/>
      <c r="C176" s="242" t="s">
        <v>124</v>
      </c>
      <c r="D176" s="261">
        <f>D177+D178</f>
        <v>385361</v>
      </c>
      <c r="E176" s="442">
        <f>D176/D554</f>
        <v>0.011246168284335176</v>
      </c>
      <c r="F176" s="261">
        <f aca="true" t="shared" si="37" ref="F176:L176">F177+F178</f>
        <v>385361</v>
      </c>
      <c r="G176" s="261">
        <f t="shared" si="37"/>
        <v>0</v>
      </c>
      <c r="H176" s="261">
        <f t="shared" si="37"/>
        <v>0</v>
      </c>
      <c r="I176" s="261">
        <f t="shared" si="37"/>
        <v>0</v>
      </c>
      <c r="J176" s="261">
        <f t="shared" si="37"/>
        <v>0</v>
      </c>
      <c r="K176" s="261">
        <f t="shared" si="37"/>
        <v>0</v>
      </c>
      <c r="L176" s="398">
        <f t="shared" si="37"/>
        <v>0</v>
      </c>
    </row>
    <row r="177" spans="1:12" s="148" customFormat="1" ht="17.25" customHeight="1">
      <c r="A177" s="419"/>
      <c r="B177" s="129" t="s">
        <v>125</v>
      </c>
      <c r="C177" s="114" t="s">
        <v>126</v>
      </c>
      <c r="D177" s="115">
        <v>9647</v>
      </c>
      <c r="E177" s="551">
        <f>D177/D554</f>
        <v>0.00028153286253404324</v>
      </c>
      <c r="F177" s="115">
        <f>D177</f>
        <v>9647</v>
      </c>
      <c r="G177" s="115">
        <v>0</v>
      </c>
      <c r="H177" s="262"/>
      <c r="I177" s="263">
        <v>0</v>
      </c>
      <c r="J177" s="264"/>
      <c r="K177" s="264"/>
      <c r="L177" s="399"/>
    </row>
    <row r="178" spans="1:12" s="148" customFormat="1" ht="16.5" customHeight="1">
      <c r="A178" s="419"/>
      <c r="B178" s="129" t="s">
        <v>125</v>
      </c>
      <c r="C178" s="114" t="s">
        <v>127</v>
      </c>
      <c r="D178" s="115">
        <v>375714</v>
      </c>
      <c r="E178" s="551">
        <f>D178/D554</f>
        <v>0.010964635421801133</v>
      </c>
      <c r="F178" s="115">
        <f>D178</f>
        <v>375714</v>
      </c>
      <c r="G178" s="115">
        <v>0</v>
      </c>
      <c r="H178" s="262"/>
      <c r="I178" s="263">
        <v>0</v>
      </c>
      <c r="J178" s="264"/>
      <c r="K178" s="264"/>
      <c r="L178" s="399"/>
    </row>
    <row r="179" spans="1:12" s="148" customFormat="1" ht="21.75" customHeight="1">
      <c r="A179" s="415" t="s">
        <v>128</v>
      </c>
      <c r="B179" s="425"/>
      <c r="C179" s="196" t="s">
        <v>129</v>
      </c>
      <c r="D179" s="265">
        <f>D180+D196+D198+D211+D238+D248+D310+D323+D326+D333</f>
        <v>10767409</v>
      </c>
      <c r="E179" s="372">
        <f>D179/D554</f>
        <v>0.31423027654657615</v>
      </c>
      <c r="F179" s="265">
        <f aca="true" t="shared" si="38" ref="F179:L179">F180+F196+F198+F211+F238+F248+F310+F323+F326+F333</f>
        <v>10767409</v>
      </c>
      <c r="G179" s="265">
        <f t="shared" si="38"/>
        <v>6527785</v>
      </c>
      <c r="H179" s="265">
        <f t="shared" si="38"/>
        <v>1215404</v>
      </c>
      <c r="I179" s="265">
        <f t="shared" si="38"/>
        <v>1356190</v>
      </c>
      <c r="J179" s="265">
        <f t="shared" si="38"/>
        <v>0</v>
      </c>
      <c r="K179" s="265">
        <f t="shared" si="38"/>
        <v>0</v>
      </c>
      <c r="L179" s="400">
        <f t="shared" si="38"/>
        <v>0</v>
      </c>
    </row>
    <row r="180" spans="1:12" s="148" customFormat="1" ht="27.75" customHeight="1">
      <c r="A180" s="417" t="s">
        <v>130</v>
      </c>
      <c r="B180" s="413"/>
      <c r="C180" s="242" t="s">
        <v>131</v>
      </c>
      <c r="D180" s="261">
        <f>SUM(D181:D195)</f>
        <v>992446</v>
      </c>
      <c r="E180" s="442">
        <f>D180/D554</f>
        <v>0.028963010603344157</v>
      </c>
      <c r="F180" s="261">
        <f aca="true" t="shared" si="39" ref="F180:L180">SUM(F181:F195)</f>
        <v>992446</v>
      </c>
      <c r="G180" s="261">
        <f t="shared" si="39"/>
        <v>376915</v>
      </c>
      <c r="H180" s="261">
        <f t="shared" si="39"/>
        <v>69727</v>
      </c>
      <c r="I180" s="261">
        <f t="shared" si="39"/>
        <v>448002</v>
      </c>
      <c r="J180" s="261">
        <f t="shared" si="39"/>
        <v>0</v>
      </c>
      <c r="K180" s="261">
        <f t="shared" si="39"/>
        <v>0</v>
      </c>
      <c r="L180" s="398">
        <f t="shared" si="39"/>
        <v>0</v>
      </c>
    </row>
    <row r="181" spans="1:12" s="148" customFormat="1" ht="15.75" customHeight="1">
      <c r="A181" s="420"/>
      <c r="B181" s="129" t="s">
        <v>9</v>
      </c>
      <c r="C181" s="114" t="s">
        <v>10</v>
      </c>
      <c r="D181" s="115">
        <v>345760</v>
      </c>
      <c r="E181" s="551">
        <f>D181/D554</f>
        <v>0.010090473986707867</v>
      </c>
      <c r="F181" s="115">
        <f>D181</f>
        <v>345760</v>
      </c>
      <c r="G181" s="115">
        <f>F181</f>
        <v>345760</v>
      </c>
      <c r="H181" s="262"/>
      <c r="I181" s="263">
        <v>0</v>
      </c>
      <c r="J181" s="264"/>
      <c r="K181" s="264"/>
      <c r="L181" s="399"/>
    </row>
    <row r="182" spans="1:12" s="148" customFormat="1" ht="15.75" customHeight="1">
      <c r="A182" s="420"/>
      <c r="B182" s="129" t="s">
        <v>13</v>
      </c>
      <c r="C182" s="114" t="s">
        <v>14</v>
      </c>
      <c r="D182" s="115">
        <v>30155</v>
      </c>
      <c r="E182" s="551">
        <f>D182/D554</f>
        <v>0.0008800273110515262</v>
      </c>
      <c r="F182" s="115">
        <f aca="true" t="shared" si="40" ref="F182:F195">D182</f>
        <v>30155</v>
      </c>
      <c r="G182" s="115">
        <f>F182</f>
        <v>30155</v>
      </c>
      <c r="H182" s="262"/>
      <c r="I182" s="263">
        <v>0</v>
      </c>
      <c r="J182" s="264"/>
      <c r="K182" s="264"/>
      <c r="L182" s="399"/>
    </row>
    <row r="183" spans="1:12" s="148" customFormat="1" ht="15" customHeight="1">
      <c r="A183" s="420"/>
      <c r="B183" s="422" t="s">
        <v>62</v>
      </c>
      <c r="C183" s="114" t="s">
        <v>41</v>
      </c>
      <c r="D183" s="115">
        <v>61138</v>
      </c>
      <c r="E183" s="551">
        <f>D183/D554</f>
        <v>0.0017842185290355898</v>
      </c>
      <c r="F183" s="115">
        <f t="shared" si="40"/>
        <v>61138</v>
      </c>
      <c r="G183" s="115">
        <v>0</v>
      </c>
      <c r="H183" s="262">
        <f>D183</f>
        <v>61138</v>
      </c>
      <c r="I183" s="263">
        <v>0</v>
      </c>
      <c r="J183" s="264"/>
      <c r="K183" s="264"/>
      <c r="L183" s="399"/>
    </row>
    <row r="184" spans="1:12" s="148" customFormat="1" ht="15" customHeight="1">
      <c r="A184" s="420"/>
      <c r="B184" s="422" t="s">
        <v>15</v>
      </c>
      <c r="C184" s="114" t="s">
        <v>16</v>
      </c>
      <c r="D184" s="115">
        <v>8589</v>
      </c>
      <c r="E184" s="551">
        <f>D184/D554</f>
        <v>0.00025065675923135664</v>
      </c>
      <c r="F184" s="115">
        <f t="shared" si="40"/>
        <v>8589</v>
      </c>
      <c r="G184" s="115">
        <v>0</v>
      </c>
      <c r="H184" s="262">
        <f>D184</f>
        <v>8589</v>
      </c>
      <c r="I184" s="263">
        <v>0</v>
      </c>
      <c r="J184" s="264"/>
      <c r="K184" s="264"/>
      <c r="L184" s="399"/>
    </row>
    <row r="185" spans="1:12" s="148" customFormat="1" ht="15" customHeight="1">
      <c r="A185" s="420"/>
      <c r="B185" s="422" t="s">
        <v>669</v>
      </c>
      <c r="C185" s="114" t="s">
        <v>670</v>
      </c>
      <c r="D185" s="115">
        <v>1000</v>
      </c>
      <c r="E185" s="551">
        <f>D185/D554</f>
        <v>2.9183462478909842E-05</v>
      </c>
      <c r="F185" s="115">
        <f t="shared" si="40"/>
        <v>1000</v>
      </c>
      <c r="G185" s="115">
        <f>F185</f>
        <v>1000</v>
      </c>
      <c r="H185" s="262"/>
      <c r="I185" s="263"/>
      <c r="J185" s="264"/>
      <c r="K185" s="264"/>
      <c r="L185" s="399"/>
    </row>
    <row r="186" spans="1:12" s="148" customFormat="1" ht="16.5" customHeight="1">
      <c r="A186" s="420"/>
      <c r="B186" s="422" t="s">
        <v>17</v>
      </c>
      <c r="C186" s="114" t="s">
        <v>134</v>
      </c>
      <c r="D186" s="115">
        <v>44357</v>
      </c>
      <c r="E186" s="551">
        <f>D186/D554</f>
        <v>0.0012944908451770038</v>
      </c>
      <c r="F186" s="115">
        <f t="shared" si="40"/>
        <v>44357</v>
      </c>
      <c r="G186" s="115">
        <v>0</v>
      </c>
      <c r="H186" s="262"/>
      <c r="I186" s="263">
        <v>0</v>
      </c>
      <c r="J186" s="264"/>
      <c r="K186" s="264"/>
      <c r="L186" s="399"/>
    </row>
    <row r="187" spans="1:12" s="148" customFormat="1" ht="16.5" customHeight="1">
      <c r="A187" s="420"/>
      <c r="B187" s="422" t="s">
        <v>19</v>
      </c>
      <c r="C187" s="114" t="s">
        <v>99</v>
      </c>
      <c r="D187" s="115">
        <v>9309</v>
      </c>
      <c r="E187" s="551">
        <f>D187/D554</f>
        <v>0.00027166885221617174</v>
      </c>
      <c r="F187" s="115">
        <f t="shared" si="40"/>
        <v>9309</v>
      </c>
      <c r="G187" s="115">
        <v>0</v>
      </c>
      <c r="H187" s="262"/>
      <c r="I187" s="263">
        <v>0</v>
      </c>
      <c r="J187" s="264"/>
      <c r="K187" s="264"/>
      <c r="L187" s="399"/>
    </row>
    <row r="188" spans="1:12" s="148" customFormat="1" ht="16.5" customHeight="1">
      <c r="A188" s="420"/>
      <c r="B188" s="422" t="s">
        <v>82</v>
      </c>
      <c r="C188" s="114" t="s">
        <v>83</v>
      </c>
      <c r="D188" s="115">
        <v>2200</v>
      </c>
      <c r="E188" s="551">
        <f>D188/D554</f>
        <v>6.420361745360166E-05</v>
      </c>
      <c r="F188" s="115">
        <f t="shared" si="40"/>
        <v>2200</v>
      </c>
      <c r="G188" s="115">
        <v>0</v>
      </c>
      <c r="H188" s="262"/>
      <c r="I188" s="263">
        <v>0</v>
      </c>
      <c r="J188" s="264"/>
      <c r="K188" s="264"/>
      <c r="L188" s="399"/>
    </row>
    <row r="189" spans="1:12" s="148" customFormat="1" ht="16.5" customHeight="1">
      <c r="A189" s="420"/>
      <c r="B189" s="422" t="s">
        <v>23</v>
      </c>
      <c r="C189" s="114" t="s">
        <v>101</v>
      </c>
      <c r="D189" s="115">
        <v>11617</v>
      </c>
      <c r="E189" s="551">
        <f>D189/D554</f>
        <v>0.00033902428361749564</v>
      </c>
      <c r="F189" s="115">
        <f t="shared" si="40"/>
        <v>11617</v>
      </c>
      <c r="G189" s="115">
        <v>0</v>
      </c>
      <c r="H189" s="262"/>
      <c r="I189" s="263">
        <v>0</v>
      </c>
      <c r="J189" s="264"/>
      <c r="K189" s="264"/>
      <c r="L189" s="399"/>
    </row>
    <row r="190" spans="1:12" s="148" customFormat="1" ht="16.5" customHeight="1">
      <c r="A190" s="420"/>
      <c r="B190" s="422" t="s">
        <v>298</v>
      </c>
      <c r="C190" s="114" t="s">
        <v>302</v>
      </c>
      <c r="D190" s="115">
        <v>3000</v>
      </c>
      <c r="E190" s="551">
        <f>D190/D554</f>
        <v>8.755038743672952E-05</v>
      </c>
      <c r="F190" s="115">
        <f t="shared" si="40"/>
        <v>3000</v>
      </c>
      <c r="G190" s="115"/>
      <c r="H190" s="262"/>
      <c r="I190" s="263"/>
      <c r="J190" s="264"/>
      <c r="K190" s="264"/>
      <c r="L190" s="399"/>
    </row>
    <row r="191" spans="1:12" s="148" customFormat="1" ht="15" customHeight="1">
      <c r="A191" s="420"/>
      <c r="B191" s="422" t="s">
        <v>25</v>
      </c>
      <c r="C191" s="114" t="s">
        <v>26</v>
      </c>
      <c r="D191" s="115">
        <v>1223</v>
      </c>
      <c r="E191" s="551">
        <f>D191/D554</f>
        <v>3.5691374611706734E-05</v>
      </c>
      <c r="F191" s="115">
        <f t="shared" si="40"/>
        <v>1223</v>
      </c>
      <c r="G191" s="115">
        <v>0</v>
      </c>
      <c r="H191" s="262"/>
      <c r="I191" s="263">
        <v>0</v>
      </c>
      <c r="J191" s="264"/>
      <c r="K191" s="264"/>
      <c r="L191" s="399"/>
    </row>
    <row r="192" spans="1:12" s="148" customFormat="1" ht="17.25" customHeight="1">
      <c r="A192" s="420"/>
      <c r="B192" s="422" t="s">
        <v>29</v>
      </c>
      <c r="C192" s="114" t="s">
        <v>30</v>
      </c>
      <c r="D192" s="115">
        <v>19496</v>
      </c>
      <c r="E192" s="551">
        <f>D192/D554</f>
        <v>0.0005689607844888263</v>
      </c>
      <c r="F192" s="115">
        <f t="shared" si="40"/>
        <v>19496</v>
      </c>
      <c r="G192" s="115">
        <v>0</v>
      </c>
      <c r="H192" s="262"/>
      <c r="I192" s="263">
        <v>0</v>
      </c>
      <c r="J192" s="264"/>
      <c r="K192" s="264"/>
      <c r="L192" s="399"/>
    </row>
    <row r="193" spans="1:12" s="148" customFormat="1" ht="17.25" customHeight="1">
      <c r="A193" s="420"/>
      <c r="B193" s="422" t="s">
        <v>300</v>
      </c>
      <c r="C193" s="114" t="s">
        <v>304</v>
      </c>
      <c r="D193" s="115">
        <v>3000</v>
      </c>
      <c r="E193" s="551">
        <f>D193/D554</f>
        <v>8.755038743672952E-05</v>
      </c>
      <c r="F193" s="115">
        <f t="shared" si="40"/>
        <v>3000</v>
      </c>
      <c r="G193" s="115"/>
      <c r="H193" s="262"/>
      <c r="I193" s="263"/>
      <c r="J193" s="264"/>
      <c r="K193" s="264"/>
      <c r="L193" s="399"/>
    </row>
    <row r="194" spans="1:12" s="148" customFormat="1" ht="17.25" customHeight="1">
      <c r="A194" s="420"/>
      <c r="B194" s="422" t="s">
        <v>301</v>
      </c>
      <c r="C194" s="114" t="s">
        <v>305</v>
      </c>
      <c r="D194" s="115">
        <v>3600</v>
      </c>
      <c r="E194" s="551">
        <f>D194/D554</f>
        <v>0.00010506046492407544</v>
      </c>
      <c r="F194" s="115">
        <f t="shared" si="40"/>
        <v>3600</v>
      </c>
      <c r="G194" s="115"/>
      <c r="H194" s="262"/>
      <c r="I194" s="263"/>
      <c r="J194" s="264"/>
      <c r="K194" s="264"/>
      <c r="L194" s="399"/>
    </row>
    <row r="195" spans="1:12" s="148" customFormat="1" ht="24" customHeight="1">
      <c r="A195" s="420"/>
      <c r="B195" s="129" t="s">
        <v>138</v>
      </c>
      <c r="C195" s="114" t="s">
        <v>404</v>
      </c>
      <c r="D195" s="115">
        <v>448002</v>
      </c>
      <c r="E195" s="551">
        <f>D195/D554</f>
        <v>0.013074249557476566</v>
      </c>
      <c r="F195" s="115">
        <f t="shared" si="40"/>
        <v>448002</v>
      </c>
      <c r="G195" s="115">
        <v>0</v>
      </c>
      <c r="H195" s="262"/>
      <c r="I195" s="263">
        <f>F195</f>
        <v>448002</v>
      </c>
      <c r="J195" s="264"/>
      <c r="K195" s="264"/>
      <c r="L195" s="399"/>
    </row>
    <row r="196" spans="1:12" s="148" customFormat="1" ht="24.75" customHeight="1">
      <c r="A196" s="417" t="s">
        <v>403</v>
      </c>
      <c r="B196" s="413"/>
      <c r="C196" s="242" t="s">
        <v>402</v>
      </c>
      <c r="D196" s="261">
        <f>D197</f>
        <v>71205</v>
      </c>
      <c r="E196" s="442">
        <f>D196/D554</f>
        <v>0.002078008445810775</v>
      </c>
      <c r="F196" s="261">
        <f aca="true" t="shared" si="41" ref="F196:L196">F197</f>
        <v>71205</v>
      </c>
      <c r="G196" s="261">
        <f t="shared" si="41"/>
        <v>0</v>
      </c>
      <c r="H196" s="261">
        <f t="shared" si="41"/>
        <v>0</v>
      </c>
      <c r="I196" s="261">
        <f t="shared" si="41"/>
        <v>71205</v>
      </c>
      <c r="J196" s="261">
        <f t="shared" si="41"/>
        <v>0</v>
      </c>
      <c r="K196" s="261">
        <f t="shared" si="41"/>
        <v>0</v>
      </c>
      <c r="L196" s="398">
        <f t="shared" si="41"/>
        <v>0</v>
      </c>
    </row>
    <row r="197" spans="1:12" s="148" customFormat="1" ht="21.75" customHeight="1">
      <c r="A197" s="420"/>
      <c r="B197" s="129" t="s">
        <v>138</v>
      </c>
      <c r="C197" s="114" t="s">
        <v>404</v>
      </c>
      <c r="D197" s="115">
        <v>71205</v>
      </c>
      <c r="E197" s="551">
        <f>D197/D554</f>
        <v>0.002078008445810775</v>
      </c>
      <c r="F197" s="115">
        <f>D197</f>
        <v>71205</v>
      </c>
      <c r="G197" s="115">
        <v>0</v>
      </c>
      <c r="H197" s="262"/>
      <c r="I197" s="262">
        <f>F197</f>
        <v>71205</v>
      </c>
      <c r="J197" s="264"/>
      <c r="K197" s="264"/>
      <c r="L197" s="399"/>
    </row>
    <row r="198" spans="1:12" s="148" customFormat="1" ht="21.75" customHeight="1">
      <c r="A198" s="417" t="s">
        <v>140</v>
      </c>
      <c r="B198" s="413"/>
      <c r="C198" s="242" t="s">
        <v>142</v>
      </c>
      <c r="D198" s="261">
        <f>SUM(D199:D210)</f>
        <v>677439</v>
      </c>
      <c r="E198" s="442">
        <f>D198/D554</f>
        <v>0.019770015638250205</v>
      </c>
      <c r="F198" s="261">
        <f aca="true" t="shared" si="42" ref="F198:L198">SUM(F199:F210)</f>
        <v>677439</v>
      </c>
      <c r="G198" s="261">
        <f t="shared" si="42"/>
        <v>339753</v>
      </c>
      <c r="H198" s="261">
        <f t="shared" si="42"/>
        <v>67577</v>
      </c>
      <c r="I198" s="261">
        <f t="shared" si="42"/>
        <v>239724</v>
      </c>
      <c r="J198" s="261">
        <f t="shared" si="42"/>
        <v>0</v>
      </c>
      <c r="K198" s="261">
        <f t="shared" si="42"/>
        <v>0</v>
      </c>
      <c r="L198" s="398">
        <f t="shared" si="42"/>
        <v>0</v>
      </c>
    </row>
    <row r="199" spans="1:12" s="148" customFormat="1" ht="18.75" customHeight="1">
      <c r="A199" s="420"/>
      <c r="B199" s="129" t="s">
        <v>9</v>
      </c>
      <c r="C199" s="114" t="s">
        <v>10</v>
      </c>
      <c r="D199" s="115">
        <v>311903</v>
      </c>
      <c r="E199" s="551">
        <f>D199/D554</f>
        <v>0.009102409497559416</v>
      </c>
      <c r="F199" s="115">
        <f>D199</f>
        <v>311903</v>
      </c>
      <c r="G199" s="115">
        <f>F199</f>
        <v>311903</v>
      </c>
      <c r="H199" s="262"/>
      <c r="I199" s="263">
        <v>0</v>
      </c>
      <c r="J199" s="264"/>
      <c r="K199" s="264"/>
      <c r="L199" s="399"/>
    </row>
    <row r="200" spans="1:12" s="148" customFormat="1" ht="17.25" customHeight="1">
      <c r="A200" s="420"/>
      <c r="B200" s="129" t="s">
        <v>13</v>
      </c>
      <c r="C200" s="114" t="s">
        <v>14</v>
      </c>
      <c r="D200" s="115">
        <v>27850</v>
      </c>
      <c r="E200" s="551">
        <f>D200/D554</f>
        <v>0.0008127594300376391</v>
      </c>
      <c r="F200" s="115">
        <f aca="true" t="shared" si="43" ref="F200:F210">D200</f>
        <v>27850</v>
      </c>
      <c r="G200" s="115">
        <f>F200</f>
        <v>27850</v>
      </c>
      <c r="H200" s="262"/>
      <c r="I200" s="263">
        <v>0</v>
      </c>
      <c r="J200" s="264"/>
      <c r="K200" s="264"/>
      <c r="L200" s="399"/>
    </row>
    <row r="201" spans="1:12" s="148" customFormat="1" ht="15.75" customHeight="1">
      <c r="A201" s="420"/>
      <c r="B201" s="422" t="s">
        <v>62</v>
      </c>
      <c r="C201" s="114" t="s">
        <v>41</v>
      </c>
      <c r="D201" s="115">
        <v>59253</v>
      </c>
      <c r="E201" s="551">
        <f>D201/D554</f>
        <v>0.0017292077022628448</v>
      </c>
      <c r="F201" s="115">
        <f t="shared" si="43"/>
        <v>59253</v>
      </c>
      <c r="G201" s="115">
        <v>0</v>
      </c>
      <c r="H201" s="262">
        <f>F201</f>
        <v>59253</v>
      </c>
      <c r="I201" s="263">
        <v>0</v>
      </c>
      <c r="J201" s="264"/>
      <c r="K201" s="264"/>
      <c r="L201" s="399"/>
    </row>
    <row r="202" spans="1:12" s="148" customFormat="1" ht="14.25" customHeight="1">
      <c r="A202" s="420"/>
      <c r="B202" s="422" t="s">
        <v>15</v>
      </c>
      <c r="C202" s="114" t="s">
        <v>16</v>
      </c>
      <c r="D202" s="115">
        <v>8324</v>
      </c>
      <c r="E202" s="551">
        <f>D202/D554</f>
        <v>0.0002429231416744455</v>
      </c>
      <c r="F202" s="115">
        <f t="shared" si="43"/>
        <v>8324</v>
      </c>
      <c r="G202" s="115">
        <v>0</v>
      </c>
      <c r="H202" s="262">
        <f>F202</f>
        <v>8324</v>
      </c>
      <c r="I202" s="263">
        <v>0</v>
      </c>
      <c r="J202" s="264"/>
      <c r="K202" s="264"/>
      <c r="L202" s="399"/>
    </row>
    <row r="203" spans="1:12" s="148" customFormat="1" ht="14.25" customHeight="1">
      <c r="A203" s="420"/>
      <c r="B203" s="129" t="s">
        <v>17</v>
      </c>
      <c r="C203" s="115" t="s">
        <v>295</v>
      </c>
      <c r="D203" s="115">
        <v>5400</v>
      </c>
      <c r="E203" s="551">
        <f>D203/D554</f>
        <v>0.00015759069738611315</v>
      </c>
      <c r="F203" s="115">
        <f t="shared" si="43"/>
        <v>5400</v>
      </c>
      <c r="G203" s="115">
        <v>0</v>
      </c>
      <c r="H203" s="262"/>
      <c r="I203" s="263">
        <v>0</v>
      </c>
      <c r="J203" s="264"/>
      <c r="K203" s="264"/>
      <c r="L203" s="399"/>
    </row>
    <row r="204" spans="1:12" s="148" customFormat="1" ht="14.25" customHeight="1">
      <c r="A204" s="420"/>
      <c r="B204" s="129" t="s">
        <v>19</v>
      </c>
      <c r="C204" s="115" t="s">
        <v>99</v>
      </c>
      <c r="D204" s="115">
        <v>2140</v>
      </c>
      <c r="E204" s="551">
        <f>D204/D554</f>
        <v>6.245260970486706E-05</v>
      </c>
      <c r="F204" s="115">
        <f t="shared" si="43"/>
        <v>2140</v>
      </c>
      <c r="G204" s="115">
        <v>0</v>
      </c>
      <c r="H204" s="262"/>
      <c r="I204" s="263">
        <v>0</v>
      </c>
      <c r="J204" s="264"/>
      <c r="K204" s="264"/>
      <c r="L204" s="399"/>
    </row>
    <row r="205" spans="1:12" s="148" customFormat="1" ht="14.25" customHeight="1">
      <c r="A205" s="420"/>
      <c r="B205" s="129" t="s">
        <v>82</v>
      </c>
      <c r="C205" s="114" t="s">
        <v>83</v>
      </c>
      <c r="D205" s="115">
        <v>1000</v>
      </c>
      <c r="E205" s="551">
        <f>D205/D554</f>
        <v>2.9183462478909842E-05</v>
      </c>
      <c r="F205" s="115">
        <f t="shared" si="43"/>
        <v>1000</v>
      </c>
      <c r="G205" s="115"/>
      <c r="H205" s="262"/>
      <c r="I205" s="263"/>
      <c r="J205" s="264"/>
      <c r="K205" s="264"/>
      <c r="L205" s="399"/>
    </row>
    <row r="206" spans="1:12" s="148" customFormat="1" ht="15" customHeight="1">
      <c r="A206" s="420"/>
      <c r="B206" s="129" t="s">
        <v>23</v>
      </c>
      <c r="C206" s="115" t="s">
        <v>101</v>
      </c>
      <c r="D206" s="115">
        <v>2818</v>
      </c>
      <c r="E206" s="551">
        <f>D206/D554</f>
        <v>8.223899726556793E-05</v>
      </c>
      <c r="F206" s="115">
        <f t="shared" si="43"/>
        <v>2818</v>
      </c>
      <c r="G206" s="115">
        <v>0</v>
      </c>
      <c r="H206" s="262"/>
      <c r="I206" s="263">
        <v>0</v>
      </c>
      <c r="J206" s="264"/>
      <c r="K206" s="264"/>
      <c r="L206" s="399"/>
    </row>
    <row r="207" spans="1:12" s="148" customFormat="1" ht="15" customHeight="1">
      <c r="A207" s="420"/>
      <c r="B207" s="129" t="s">
        <v>298</v>
      </c>
      <c r="C207" s="114" t="s">
        <v>302</v>
      </c>
      <c r="D207" s="115">
        <v>594</v>
      </c>
      <c r="E207" s="551">
        <f>D207/D554</f>
        <v>1.7334976712472446E-05</v>
      </c>
      <c r="F207" s="115">
        <f t="shared" si="43"/>
        <v>594</v>
      </c>
      <c r="G207" s="115"/>
      <c r="H207" s="262"/>
      <c r="I207" s="263"/>
      <c r="J207" s="264"/>
      <c r="K207" s="264"/>
      <c r="L207" s="399"/>
    </row>
    <row r="208" spans="1:12" s="148" customFormat="1" ht="18.75" customHeight="1">
      <c r="A208" s="420"/>
      <c r="B208" s="129" t="s">
        <v>29</v>
      </c>
      <c r="C208" s="115" t="s">
        <v>30</v>
      </c>
      <c r="D208" s="115">
        <v>16433</v>
      </c>
      <c r="E208" s="551">
        <f>D208/D554</f>
        <v>0.0004795718389159254</v>
      </c>
      <c r="F208" s="115">
        <f t="shared" si="43"/>
        <v>16433</v>
      </c>
      <c r="G208" s="115">
        <v>0</v>
      </c>
      <c r="H208" s="262"/>
      <c r="I208" s="263">
        <v>0</v>
      </c>
      <c r="J208" s="264"/>
      <c r="K208" s="264"/>
      <c r="L208" s="399"/>
    </row>
    <row r="209" spans="1:12" s="148" customFormat="1" ht="18.75" customHeight="1">
      <c r="A209" s="420"/>
      <c r="B209" s="129" t="s">
        <v>300</v>
      </c>
      <c r="C209" s="114" t="s">
        <v>304</v>
      </c>
      <c r="D209" s="115">
        <v>2000</v>
      </c>
      <c r="E209" s="551">
        <f>D209/D554</f>
        <v>5.8366924957819684E-05</v>
      </c>
      <c r="F209" s="115">
        <f t="shared" si="43"/>
        <v>2000</v>
      </c>
      <c r="G209" s="115"/>
      <c r="H209" s="262"/>
      <c r="I209" s="263"/>
      <c r="J209" s="264"/>
      <c r="K209" s="264"/>
      <c r="L209" s="399"/>
    </row>
    <row r="210" spans="1:12" s="148" customFormat="1" ht="31.5" customHeight="1">
      <c r="A210" s="420"/>
      <c r="B210" s="129" t="s">
        <v>138</v>
      </c>
      <c r="C210" s="114" t="s">
        <v>801</v>
      </c>
      <c r="D210" s="115">
        <v>239724</v>
      </c>
      <c r="E210" s="551">
        <f>D210/D554</f>
        <v>0.006995976359294183</v>
      </c>
      <c r="F210" s="115">
        <f t="shared" si="43"/>
        <v>239724</v>
      </c>
      <c r="G210" s="115">
        <v>0</v>
      </c>
      <c r="H210" s="262"/>
      <c r="I210" s="263">
        <f>F210</f>
        <v>239724</v>
      </c>
      <c r="J210" s="264"/>
      <c r="K210" s="264"/>
      <c r="L210" s="399"/>
    </row>
    <row r="211" spans="1:12" s="148" customFormat="1" ht="18.75" customHeight="1">
      <c r="A211" s="417" t="s">
        <v>144</v>
      </c>
      <c r="B211" s="418"/>
      <c r="C211" s="241" t="s">
        <v>145</v>
      </c>
      <c r="D211" s="261">
        <f>SUM(D212:D232)</f>
        <v>2146286</v>
      </c>
      <c r="E211" s="442">
        <f>D211/D554</f>
        <v>0.06263605695000948</v>
      </c>
      <c r="F211" s="261">
        <f aca="true" t="shared" si="44" ref="F211:L211">SUM(F212:F232)</f>
        <v>2146286</v>
      </c>
      <c r="G211" s="261">
        <f t="shared" si="44"/>
        <v>1322037</v>
      </c>
      <c r="H211" s="261">
        <f t="shared" si="44"/>
        <v>239744</v>
      </c>
      <c r="I211" s="261">
        <f t="shared" si="44"/>
        <v>269029</v>
      </c>
      <c r="J211" s="261">
        <f t="shared" si="44"/>
        <v>0</v>
      </c>
      <c r="K211" s="261">
        <f t="shared" si="44"/>
        <v>0</v>
      </c>
      <c r="L211" s="398">
        <f t="shared" si="44"/>
        <v>0</v>
      </c>
    </row>
    <row r="212" spans="1:12" s="258" customFormat="1" ht="17.25" customHeight="1">
      <c r="A212" s="414"/>
      <c r="B212" s="129" t="s">
        <v>834</v>
      </c>
      <c r="C212" s="243" t="s">
        <v>146</v>
      </c>
      <c r="D212" s="243">
        <v>9500</v>
      </c>
      <c r="E212" s="551">
        <f>D212/D554</f>
        <v>0.0002772428935496435</v>
      </c>
      <c r="F212" s="243">
        <f>D212</f>
        <v>9500</v>
      </c>
      <c r="G212" s="243">
        <v>0</v>
      </c>
      <c r="H212" s="262"/>
      <c r="I212" s="263">
        <v>0</v>
      </c>
      <c r="J212" s="264"/>
      <c r="K212" s="264"/>
      <c r="L212" s="399"/>
    </row>
    <row r="213" spans="1:12" s="148" customFormat="1" ht="21.75" customHeight="1">
      <c r="A213" s="414"/>
      <c r="B213" s="129" t="s">
        <v>9</v>
      </c>
      <c r="C213" s="114" t="s">
        <v>10</v>
      </c>
      <c r="D213" s="115">
        <v>1224837</v>
      </c>
      <c r="E213" s="551">
        <f>D213/D554</f>
        <v>0.03574498463228049</v>
      </c>
      <c r="F213" s="243">
        <f aca="true" t="shared" si="45" ref="F213:F237">D213</f>
        <v>1224837</v>
      </c>
      <c r="G213" s="115">
        <f>F213</f>
        <v>1224837</v>
      </c>
      <c r="H213" s="262"/>
      <c r="I213" s="263">
        <v>0</v>
      </c>
      <c r="J213" s="264"/>
      <c r="K213" s="264"/>
      <c r="L213" s="399"/>
    </row>
    <row r="214" spans="1:12" s="148" customFormat="1" ht="14.25" customHeight="1">
      <c r="A214" s="414"/>
      <c r="B214" s="129" t="s">
        <v>13</v>
      </c>
      <c r="C214" s="114" t="s">
        <v>14</v>
      </c>
      <c r="D214" s="115">
        <v>95700</v>
      </c>
      <c r="E214" s="551">
        <f>D214/D554</f>
        <v>0.002792857359231672</v>
      </c>
      <c r="F214" s="243">
        <f t="shared" si="45"/>
        <v>95700</v>
      </c>
      <c r="G214" s="115">
        <f>F214</f>
        <v>95700</v>
      </c>
      <c r="H214" s="262"/>
      <c r="I214" s="263">
        <v>0</v>
      </c>
      <c r="J214" s="264"/>
      <c r="K214" s="264"/>
      <c r="L214" s="399"/>
    </row>
    <row r="215" spans="1:12" s="148" customFormat="1" ht="15" customHeight="1">
      <c r="A215" s="414"/>
      <c r="B215" s="422" t="s">
        <v>62</v>
      </c>
      <c r="C215" s="114" t="s">
        <v>76</v>
      </c>
      <c r="D215" s="115">
        <v>210434</v>
      </c>
      <c r="E215" s="551">
        <f>D215/D554</f>
        <v>0.006141192743286914</v>
      </c>
      <c r="F215" s="243">
        <f t="shared" si="45"/>
        <v>210434</v>
      </c>
      <c r="G215" s="115">
        <v>0</v>
      </c>
      <c r="H215" s="262">
        <f>F215</f>
        <v>210434</v>
      </c>
      <c r="I215" s="263">
        <v>0</v>
      </c>
      <c r="J215" s="264"/>
      <c r="K215" s="264"/>
      <c r="L215" s="399"/>
    </row>
    <row r="216" spans="1:12" s="148" customFormat="1" ht="16.5" customHeight="1">
      <c r="A216" s="414"/>
      <c r="B216" s="422" t="s">
        <v>15</v>
      </c>
      <c r="C216" s="114" t="s">
        <v>16</v>
      </c>
      <c r="D216" s="115">
        <v>29310</v>
      </c>
      <c r="E216" s="551">
        <f>D216/D554</f>
        <v>0.0008553672852568474</v>
      </c>
      <c r="F216" s="243">
        <f t="shared" si="45"/>
        <v>29310</v>
      </c>
      <c r="G216" s="115">
        <v>0</v>
      </c>
      <c r="H216" s="262">
        <f>F216</f>
        <v>29310</v>
      </c>
      <c r="I216" s="263">
        <v>0</v>
      </c>
      <c r="J216" s="264"/>
      <c r="K216" s="264"/>
      <c r="L216" s="399"/>
    </row>
    <row r="217" spans="1:12" s="148" customFormat="1" ht="15.75" customHeight="1">
      <c r="A217" s="414"/>
      <c r="B217" s="129" t="s">
        <v>147</v>
      </c>
      <c r="C217" s="115" t="s">
        <v>296</v>
      </c>
      <c r="D217" s="115">
        <v>7000</v>
      </c>
      <c r="E217" s="551">
        <f>D217/D554</f>
        <v>0.00020428423735236888</v>
      </c>
      <c r="F217" s="243">
        <f t="shared" si="45"/>
        <v>7000</v>
      </c>
      <c r="G217" s="115">
        <v>0</v>
      </c>
      <c r="H217" s="262"/>
      <c r="I217" s="263">
        <v>0</v>
      </c>
      <c r="J217" s="264"/>
      <c r="K217" s="264"/>
      <c r="L217" s="399"/>
    </row>
    <row r="218" spans="1:12" s="148" customFormat="1" ht="15" customHeight="1">
      <c r="A218" s="414"/>
      <c r="B218" s="128">
        <v>4210</v>
      </c>
      <c r="C218" s="115" t="s">
        <v>18</v>
      </c>
      <c r="D218" s="115">
        <v>119376</v>
      </c>
      <c r="E218" s="551">
        <f>D218/D554</f>
        <v>0.0034838050168823414</v>
      </c>
      <c r="F218" s="243">
        <f t="shared" si="45"/>
        <v>119376</v>
      </c>
      <c r="G218" s="115">
        <v>0</v>
      </c>
      <c r="H218" s="262"/>
      <c r="I218" s="263">
        <v>0</v>
      </c>
      <c r="J218" s="264"/>
      <c r="K218" s="264"/>
      <c r="L218" s="399"/>
    </row>
    <row r="219" spans="1:12" s="148" customFormat="1" ht="15" customHeight="1">
      <c r="A219" s="414"/>
      <c r="B219" s="128">
        <v>4170</v>
      </c>
      <c r="C219" s="115" t="s">
        <v>670</v>
      </c>
      <c r="D219" s="115">
        <v>1500</v>
      </c>
      <c r="E219" s="551">
        <f>D219/D554</f>
        <v>4.377519371836476E-05</v>
      </c>
      <c r="F219" s="243">
        <f t="shared" si="45"/>
        <v>1500</v>
      </c>
      <c r="G219" s="115">
        <f>F219</f>
        <v>1500</v>
      </c>
      <c r="H219" s="262"/>
      <c r="I219" s="263"/>
      <c r="J219" s="264"/>
      <c r="K219" s="264"/>
      <c r="L219" s="399"/>
    </row>
    <row r="220" spans="1:12" s="148" customFormat="1" ht="15" customHeight="1">
      <c r="A220" s="414"/>
      <c r="B220" s="128">
        <v>4240</v>
      </c>
      <c r="C220" s="115" t="s">
        <v>297</v>
      </c>
      <c r="D220" s="115">
        <v>4942</v>
      </c>
      <c r="E220" s="551">
        <f>D220/D554</f>
        <v>0.00014422467157077244</v>
      </c>
      <c r="F220" s="243">
        <f t="shared" si="45"/>
        <v>4942</v>
      </c>
      <c r="G220" s="115">
        <v>0</v>
      </c>
      <c r="H220" s="262"/>
      <c r="I220" s="263">
        <v>0</v>
      </c>
      <c r="J220" s="264"/>
      <c r="K220" s="264"/>
      <c r="L220" s="399"/>
    </row>
    <row r="221" spans="1:12" s="148" customFormat="1" ht="15.75" customHeight="1">
      <c r="A221" s="414"/>
      <c r="B221" s="129" t="s">
        <v>19</v>
      </c>
      <c r="C221" s="115" t="s">
        <v>99</v>
      </c>
      <c r="D221" s="115">
        <v>32404</v>
      </c>
      <c r="E221" s="551">
        <f>D221/D554</f>
        <v>0.0009456609181665945</v>
      </c>
      <c r="F221" s="243">
        <f t="shared" si="45"/>
        <v>32404</v>
      </c>
      <c r="G221" s="115">
        <v>0</v>
      </c>
      <c r="H221" s="262"/>
      <c r="I221" s="263">
        <v>0</v>
      </c>
      <c r="J221" s="264"/>
      <c r="K221" s="264"/>
      <c r="L221" s="399"/>
    </row>
    <row r="222" spans="1:12" s="148" customFormat="1" ht="18" customHeight="1">
      <c r="A222" s="414"/>
      <c r="B222" s="129" t="s">
        <v>82</v>
      </c>
      <c r="C222" s="115" t="s">
        <v>83</v>
      </c>
      <c r="D222" s="115">
        <v>3800</v>
      </c>
      <c r="E222" s="551">
        <f>D222/D554</f>
        <v>0.0001108971574198574</v>
      </c>
      <c r="F222" s="243">
        <f t="shared" si="45"/>
        <v>3800</v>
      </c>
      <c r="G222" s="115"/>
      <c r="H222" s="262"/>
      <c r="I222" s="263"/>
      <c r="J222" s="264"/>
      <c r="K222" s="264"/>
      <c r="L222" s="399"/>
    </row>
    <row r="223" spans="1:12" s="148" customFormat="1" ht="16.5" customHeight="1">
      <c r="A223" s="414"/>
      <c r="B223" s="129" t="s">
        <v>23</v>
      </c>
      <c r="C223" s="115" t="s">
        <v>101</v>
      </c>
      <c r="D223" s="115">
        <v>30600</v>
      </c>
      <c r="E223" s="551">
        <f>D223/D554</f>
        <v>0.0008930139518546411</v>
      </c>
      <c r="F223" s="243">
        <f t="shared" si="45"/>
        <v>30600</v>
      </c>
      <c r="G223" s="115">
        <v>0</v>
      </c>
      <c r="H223" s="262"/>
      <c r="I223" s="263">
        <v>0</v>
      </c>
      <c r="J223" s="264"/>
      <c r="K223" s="264"/>
      <c r="L223" s="399"/>
    </row>
    <row r="224" spans="1:12" s="148" customFormat="1" ht="16.5" customHeight="1">
      <c r="A224" s="414"/>
      <c r="B224" s="129" t="s">
        <v>671</v>
      </c>
      <c r="C224" s="115" t="s">
        <v>672</v>
      </c>
      <c r="D224" s="115">
        <v>5000</v>
      </c>
      <c r="E224" s="551">
        <f>D224/D554</f>
        <v>0.0001459173123945492</v>
      </c>
      <c r="F224" s="243">
        <f t="shared" si="45"/>
        <v>5000</v>
      </c>
      <c r="G224" s="115"/>
      <c r="H224" s="262"/>
      <c r="I224" s="263"/>
      <c r="J224" s="264"/>
      <c r="K224" s="264"/>
      <c r="L224" s="399"/>
    </row>
    <row r="225" spans="1:12" s="148" customFormat="1" ht="16.5" customHeight="1">
      <c r="A225" s="414"/>
      <c r="B225" s="129" t="s">
        <v>298</v>
      </c>
      <c r="C225" s="114" t="s">
        <v>302</v>
      </c>
      <c r="D225" s="115">
        <v>6624</v>
      </c>
      <c r="E225" s="551">
        <f>D225/D554</f>
        <v>0.0001933112554602988</v>
      </c>
      <c r="F225" s="243">
        <f t="shared" si="45"/>
        <v>6624</v>
      </c>
      <c r="G225" s="115"/>
      <c r="H225" s="262"/>
      <c r="I225" s="263"/>
      <c r="J225" s="264"/>
      <c r="K225" s="264"/>
      <c r="L225" s="399"/>
    </row>
    <row r="226" spans="1:12" s="148" customFormat="1" ht="17.25" customHeight="1">
      <c r="A226" s="414"/>
      <c r="B226" s="129" t="s">
        <v>25</v>
      </c>
      <c r="C226" s="115" t="s">
        <v>26</v>
      </c>
      <c r="D226" s="115">
        <v>3974</v>
      </c>
      <c r="E226" s="551">
        <f>D226/D554</f>
        <v>0.00011597507989118771</v>
      </c>
      <c r="F226" s="243">
        <f t="shared" si="45"/>
        <v>3974</v>
      </c>
      <c r="G226" s="115">
        <v>0</v>
      </c>
      <c r="H226" s="262"/>
      <c r="I226" s="263">
        <v>0</v>
      </c>
      <c r="J226" s="264"/>
      <c r="K226" s="264"/>
      <c r="L226" s="399"/>
    </row>
    <row r="227" spans="1:12" s="148" customFormat="1" ht="18.75" customHeight="1">
      <c r="A227" s="414"/>
      <c r="B227" s="129" t="s">
        <v>29</v>
      </c>
      <c r="C227" s="115" t="s">
        <v>30</v>
      </c>
      <c r="D227" s="115">
        <v>77210</v>
      </c>
      <c r="E227" s="551">
        <f>D227/D554</f>
        <v>0.002253255137996629</v>
      </c>
      <c r="F227" s="243">
        <f t="shared" si="45"/>
        <v>77210</v>
      </c>
      <c r="G227" s="115">
        <v>0</v>
      </c>
      <c r="H227" s="262"/>
      <c r="I227" s="263">
        <v>0</v>
      </c>
      <c r="J227" s="264"/>
      <c r="K227" s="264"/>
      <c r="L227" s="399"/>
    </row>
    <row r="228" spans="1:12" s="148" customFormat="1" ht="18.75" customHeight="1">
      <c r="A228" s="414"/>
      <c r="B228" s="129" t="s">
        <v>45</v>
      </c>
      <c r="C228" s="115" t="s">
        <v>46</v>
      </c>
      <c r="D228" s="115">
        <v>1300</v>
      </c>
      <c r="E228" s="551">
        <f>D228/D554</f>
        <v>3.7938501222582795E-05</v>
      </c>
      <c r="F228" s="243">
        <f t="shared" si="45"/>
        <v>1300</v>
      </c>
      <c r="G228" s="115">
        <v>0</v>
      </c>
      <c r="H228" s="262"/>
      <c r="I228" s="263">
        <v>0</v>
      </c>
      <c r="J228" s="264"/>
      <c r="K228" s="264"/>
      <c r="L228" s="399"/>
    </row>
    <row r="229" spans="1:12" s="148" customFormat="1" ht="23.25" customHeight="1">
      <c r="A229" s="414"/>
      <c r="B229" s="129" t="s">
        <v>299</v>
      </c>
      <c r="C229" s="114" t="s">
        <v>303</v>
      </c>
      <c r="D229" s="115">
        <v>7785</v>
      </c>
      <c r="E229" s="551">
        <f>D229/D554</f>
        <v>0.0002271932553983131</v>
      </c>
      <c r="F229" s="243">
        <f t="shared" si="45"/>
        <v>7785</v>
      </c>
      <c r="G229" s="115"/>
      <c r="H229" s="262"/>
      <c r="I229" s="263"/>
      <c r="J229" s="264"/>
      <c r="K229" s="264"/>
      <c r="L229" s="399"/>
    </row>
    <row r="230" spans="1:12" s="148" customFormat="1" ht="18.75" customHeight="1">
      <c r="A230" s="414"/>
      <c r="B230" s="129" t="s">
        <v>300</v>
      </c>
      <c r="C230" s="114" t="s">
        <v>304</v>
      </c>
      <c r="D230" s="115">
        <v>1681</v>
      </c>
      <c r="E230" s="551">
        <f>D230/D554</f>
        <v>4.9057400427047445E-05</v>
      </c>
      <c r="F230" s="243">
        <f t="shared" si="45"/>
        <v>1681</v>
      </c>
      <c r="G230" s="115"/>
      <c r="H230" s="262"/>
      <c r="I230" s="263"/>
      <c r="J230" s="264"/>
      <c r="K230" s="264"/>
      <c r="L230" s="399"/>
    </row>
    <row r="231" spans="1:12" s="148" customFormat="1" ht="18.75" customHeight="1">
      <c r="A231" s="414"/>
      <c r="B231" s="129" t="s">
        <v>301</v>
      </c>
      <c r="C231" s="114" t="s">
        <v>305</v>
      </c>
      <c r="D231" s="115">
        <v>4280</v>
      </c>
      <c r="E231" s="551">
        <f>D231/D554</f>
        <v>0.0001249052194097341</v>
      </c>
      <c r="F231" s="243">
        <f t="shared" si="45"/>
        <v>4280</v>
      </c>
      <c r="G231" s="115"/>
      <c r="H231" s="262"/>
      <c r="I231" s="263"/>
      <c r="J231" s="264"/>
      <c r="K231" s="264"/>
      <c r="L231" s="399"/>
    </row>
    <row r="232" spans="1:12" s="148" customFormat="1" ht="21.75" customHeight="1">
      <c r="A232" s="414"/>
      <c r="B232" s="129" t="s">
        <v>138</v>
      </c>
      <c r="C232" s="114" t="s">
        <v>148</v>
      </c>
      <c r="D232" s="115">
        <f>D233+D235+D236+D237</f>
        <v>269029</v>
      </c>
      <c r="E232" s="551">
        <f>D232/D554</f>
        <v>0.007851197727238636</v>
      </c>
      <c r="F232" s="243">
        <f t="shared" si="45"/>
        <v>269029</v>
      </c>
      <c r="G232" s="115">
        <f>G233+G235+G236+G237</f>
        <v>0</v>
      </c>
      <c r="H232" s="262"/>
      <c r="I232" s="266">
        <f aca="true" t="shared" si="46" ref="I232:I237">F232</f>
        <v>269029</v>
      </c>
      <c r="J232" s="264"/>
      <c r="K232" s="264"/>
      <c r="L232" s="399"/>
    </row>
    <row r="233" spans="1:12" s="148" customFormat="1" ht="13.5" customHeight="1">
      <c r="A233" s="414"/>
      <c r="B233" s="129"/>
      <c r="C233" s="115" t="s">
        <v>149</v>
      </c>
      <c r="D233" s="115">
        <v>36759</v>
      </c>
      <c r="E233" s="551">
        <f>D233/D554</f>
        <v>0.001072754897262247</v>
      </c>
      <c r="F233" s="243">
        <f t="shared" si="45"/>
        <v>36759</v>
      </c>
      <c r="G233" s="115">
        <v>0</v>
      </c>
      <c r="H233" s="262"/>
      <c r="I233" s="266">
        <f t="shared" si="46"/>
        <v>36759</v>
      </c>
      <c r="J233" s="264"/>
      <c r="K233" s="264"/>
      <c r="L233" s="399"/>
    </row>
    <row r="234" spans="1:12" s="148" customFormat="1" ht="13.5" customHeight="1" hidden="1">
      <c r="A234" s="414"/>
      <c r="B234" s="115"/>
      <c r="C234" s="115" t="s">
        <v>150</v>
      </c>
      <c r="D234" s="115">
        <v>0</v>
      </c>
      <c r="E234" s="551" t="e">
        <f>D234/D557</f>
        <v>#DIV/0!</v>
      </c>
      <c r="F234" s="243">
        <f t="shared" si="45"/>
        <v>0</v>
      </c>
      <c r="G234" s="115">
        <v>0</v>
      </c>
      <c r="H234" s="262"/>
      <c r="I234" s="266">
        <f t="shared" si="46"/>
        <v>0</v>
      </c>
      <c r="J234" s="264"/>
      <c r="K234" s="264"/>
      <c r="L234" s="399"/>
    </row>
    <row r="235" spans="1:12" s="148" customFormat="1" ht="13.5" customHeight="1">
      <c r="A235" s="414"/>
      <c r="B235" s="115"/>
      <c r="C235" s="115" t="s">
        <v>311</v>
      </c>
      <c r="D235" s="115">
        <v>10905</v>
      </c>
      <c r="E235" s="551">
        <f>D235/D554</f>
        <v>0.0003182456583325118</v>
      </c>
      <c r="F235" s="243">
        <f t="shared" si="45"/>
        <v>10905</v>
      </c>
      <c r="G235" s="115">
        <v>0</v>
      </c>
      <c r="H235" s="262"/>
      <c r="I235" s="266">
        <f t="shared" si="46"/>
        <v>10905</v>
      </c>
      <c r="J235" s="264"/>
      <c r="K235" s="264"/>
      <c r="L235" s="399"/>
    </row>
    <row r="236" spans="1:12" s="148" customFormat="1" ht="13.5" customHeight="1">
      <c r="A236" s="414"/>
      <c r="B236" s="115"/>
      <c r="C236" s="115" t="s">
        <v>312</v>
      </c>
      <c r="D236" s="115">
        <v>17089</v>
      </c>
      <c r="E236" s="551">
        <f>D236/D554</f>
        <v>0.0004987161903020902</v>
      </c>
      <c r="F236" s="243">
        <f t="shared" si="45"/>
        <v>17089</v>
      </c>
      <c r="G236" s="115">
        <v>0</v>
      </c>
      <c r="H236" s="262"/>
      <c r="I236" s="266">
        <f t="shared" si="46"/>
        <v>17089</v>
      </c>
      <c r="J236" s="264"/>
      <c r="K236" s="264"/>
      <c r="L236" s="399"/>
    </row>
    <row r="237" spans="1:12" s="148" customFormat="1" ht="13.5" customHeight="1">
      <c r="A237" s="414"/>
      <c r="B237" s="115"/>
      <c r="C237" s="115" t="s">
        <v>310</v>
      </c>
      <c r="D237" s="115">
        <v>204276</v>
      </c>
      <c r="E237" s="551">
        <f>D237/D554</f>
        <v>0.005961480981341786</v>
      </c>
      <c r="F237" s="243">
        <f t="shared" si="45"/>
        <v>204276</v>
      </c>
      <c r="G237" s="115">
        <v>0</v>
      </c>
      <c r="H237" s="262"/>
      <c r="I237" s="266">
        <f t="shared" si="46"/>
        <v>204276</v>
      </c>
      <c r="J237" s="264"/>
      <c r="K237" s="264"/>
      <c r="L237" s="399"/>
    </row>
    <row r="238" spans="1:12" s="148" customFormat="1" ht="18.75" customHeight="1">
      <c r="A238" s="412" t="s">
        <v>802</v>
      </c>
      <c r="B238" s="261"/>
      <c r="C238" s="241" t="s">
        <v>803</v>
      </c>
      <c r="D238" s="261">
        <f>SUM(D239:D247)</f>
        <v>1056198</v>
      </c>
      <c r="E238" s="442">
        <f>D238/D554</f>
        <v>0.030823514703299616</v>
      </c>
      <c r="F238" s="261">
        <f aca="true" t="shared" si="47" ref="F238:L238">SUM(F239:F247)</f>
        <v>1056198</v>
      </c>
      <c r="G238" s="261">
        <f t="shared" si="47"/>
        <v>823716</v>
      </c>
      <c r="H238" s="261">
        <f t="shared" si="47"/>
        <v>151673</v>
      </c>
      <c r="I238" s="261">
        <f t="shared" si="47"/>
        <v>0</v>
      </c>
      <c r="J238" s="261">
        <f t="shared" si="47"/>
        <v>0</v>
      </c>
      <c r="K238" s="261">
        <f t="shared" si="47"/>
        <v>0</v>
      </c>
      <c r="L238" s="398">
        <f t="shared" si="47"/>
        <v>0</v>
      </c>
    </row>
    <row r="239" spans="1:12" s="148" customFormat="1" ht="22.5" customHeight="1">
      <c r="A239" s="414"/>
      <c r="B239" s="115">
        <v>4010</v>
      </c>
      <c r="C239" s="114" t="s">
        <v>10</v>
      </c>
      <c r="D239" s="115">
        <v>763255</v>
      </c>
      <c r="E239" s="551">
        <f>D239/D554</f>
        <v>0.02227442365434033</v>
      </c>
      <c r="F239" s="115">
        <f>D239</f>
        <v>763255</v>
      </c>
      <c r="G239" s="115">
        <f>F239</f>
        <v>763255</v>
      </c>
      <c r="H239" s="262"/>
      <c r="I239" s="263">
        <v>0</v>
      </c>
      <c r="J239" s="264"/>
      <c r="K239" s="264"/>
      <c r="L239" s="399"/>
    </row>
    <row r="240" spans="1:12" s="148" customFormat="1" ht="19.5" customHeight="1">
      <c r="A240" s="414"/>
      <c r="B240" s="115">
        <v>4040</v>
      </c>
      <c r="C240" s="114" t="s">
        <v>14</v>
      </c>
      <c r="D240" s="115">
        <v>60461</v>
      </c>
      <c r="E240" s="551">
        <f>D240/D554</f>
        <v>0.001764461324937368</v>
      </c>
      <c r="F240" s="115">
        <f aca="true" t="shared" si="48" ref="F240:F247">D240</f>
        <v>60461</v>
      </c>
      <c r="G240" s="115">
        <f>F240</f>
        <v>60461</v>
      </c>
      <c r="H240" s="262"/>
      <c r="I240" s="263">
        <v>0</v>
      </c>
      <c r="J240" s="264"/>
      <c r="K240" s="264"/>
      <c r="L240" s="399"/>
    </row>
    <row r="241" spans="1:12" s="148" customFormat="1" ht="13.5" customHeight="1">
      <c r="A241" s="414"/>
      <c r="B241" s="115">
        <v>4110</v>
      </c>
      <c r="C241" s="114" t="s">
        <v>76</v>
      </c>
      <c r="D241" s="115">
        <v>132915</v>
      </c>
      <c r="E241" s="551">
        <f>D241/D554</f>
        <v>0.0038789199153843015</v>
      </c>
      <c r="F241" s="115">
        <f t="shared" si="48"/>
        <v>132915</v>
      </c>
      <c r="G241" s="115">
        <v>0</v>
      </c>
      <c r="H241" s="262">
        <f>F241</f>
        <v>132915</v>
      </c>
      <c r="I241" s="263">
        <v>0</v>
      </c>
      <c r="J241" s="264"/>
      <c r="K241" s="264"/>
      <c r="L241" s="399"/>
    </row>
    <row r="242" spans="1:12" s="148" customFormat="1" ht="13.5" customHeight="1">
      <c r="A242" s="414"/>
      <c r="B242" s="115">
        <v>4120</v>
      </c>
      <c r="C242" s="114" t="s">
        <v>16</v>
      </c>
      <c r="D242" s="115">
        <v>18758</v>
      </c>
      <c r="E242" s="551">
        <f>D242/D554</f>
        <v>0.0005474233891793908</v>
      </c>
      <c r="F242" s="115">
        <f t="shared" si="48"/>
        <v>18758</v>
      </c>
      <c r="G242" s="115">
        <v>0</v>
      </c>
      <c r="H242" s="262">
        <f>F242</f>
        <v>18758</v>
      </c>
      <c r="I242" s="263">
        <v>0</v>
      </c>
      <c r="J242" s="264"/>
      <c r="K242" s="264"/>
      <c r="L242" s="399"/>
    </row>
    <row r="243" spans="1:12" s="148" customFormat="1" ht="13.5" customHeight="1">
      <c r="A243" s="414"/>
      <c r="B243" s="115">
        <v>4210</v>
      </c>
      <c r="C243" s="115" t="s">
        <v>44</v>
      </c>
      <c r="D243" s="115">
        <v>2080</v>
      </c>
      <c r="E243" s="551">
        <f>D243/D554</f>
        <v>6.070160195613247E-05</v>
      </c>
      <c r="F243" s="115">
        <f t="shared" si="48"/>
        <v>2080</v>
      </c>
      <c r="G243" s="115">
        <v>0</v>
      </c>
      <c r="H243" s="262"/>
      <c r="I243" s="263">
        <v>0</v>
      </c>
      <c r="J243" s="264"/>
      <c r="K243" s="264"/>
      <c r="L243" s="399"/>
    </row>
    <row r="244" spans="1:12" s="148" customFormat="1" ht="13.5" customHeight="1">
      <c r="A244" s="414"/>
      <c r="B244" s="115">
        <v>4260</v>
      </c>
      <c r="C244" s="115" t="s">
        <v>99</v>
      </c>
      <c r="D244" s="115">
        <v>17527</v>
      </c>
      <c r="E244" s="551">
        <f>D244/D554</f>
        <v>0.0005114985468678527</v>
      </c>
      <c r="F244" s="115">
        <f t="shared" si="48"/>
        <v>17527</v>
      </c>
      <c r="G244" s="115">
        <v>0</v>
      </c>
      <c r="H244" s="262"/>
      <c r="I244" s="263">
        <v>0</v>
      </c>
      <c r="J244" s="264"/>
      <c r="K244" s="264"/>
      <c r="L244" s="399"/>
    </row>
    <row r="245" spans="1:12" s="148" customFormat="1" ht="13.5" customHeight="1">
      <c r="A245" s="414"/>
      <c r="B245" s="115">
        <v>4300</v>
      </c>
      <c r="C245" s="115" t="s">
        <v>24</v>
      </c>
      <c r="D245" s="115">
        <v>8524</v>
      </c>
      <c r="E245" s="551">
        <f>D245/D554</f>
        <v>0.0002487598341702275</v>
      </c>
      <c r="F245" s="115">
        <f t="shared" si="48"/>
        <v>8524</v>
      </c>
      <c r="G245" s="115">
        <v>0</v>
      </c>
      <c r="H245" s="262"/>
      <c r="I245" s="263">
        <v>0</v>
      </c>
      <c r="J245" s="264"/>
      <c r="K245" s="264"/>
      <c r="L245" s="399"/>
    </row>
    <row r="246" spans="1:12" s="148" customFormat="1" ht="13.5" customHeight="1">
      <c r="A246" s="414"/>
      <c r="B246" s="115">
        <v>4370</v>
      </c>
      <c r="C246" s="114" t="s">
        <v>302</v>
      </c>
      <c r="D246" s="115">
        <v>1920</v>
      </c>
      <c r="E246" s="551">
        <f>D246/D554</f>
        <v>5.603224795950689E-05</v>
      </c>
      <c r="F246" s="115">
        <f t="shared" si="48"/>
        <v>1920</v>
      </c>
      <c r="G246" s="115"/>
      <c r="H246" s="262"/>
      <c r="I246" s="263"/>
      <c r="J246" s="264"/>
      <c r="K246" s="264"/>
      <c r="L246" s="399"/>
    </row>
    <row r="247" spans="1:12" s="148" customFormat="1" ht="13.5" customHeight="1">
      <c r="A247" s="414"/>
      <c r="B247" s="115">
        <v>4440</v>
      </c>
      <c r="C247" s="115" t="s">
        <v>30</v>
      </c>
      <c r="D247" s="115">
        <v>50758</v>
      </c>
      <c r="E247" s="551">
        <f>D247/D554</f>
        <v>0.0014812941885045058</v>
      </c>
      <c r="F247" s="115">
        <f t="shared" si="48"/>
        <v>50758</v>
      </c>
      <c r="G247" s="115">
        <v>0</v>
      </c>
      <c r="H247" s="262"/>
      <c r="I247" s="263">
        <v>0</v>
      </c>
      <c r="J247" s="264"/>
      <c r="K247" s="264"/>
      <c r="L247" s="399"/>
    </row>
    <row r="248" spans="1:12" s="148" customFormat="1" ht="18.75" customHeight="1">
      <c r="A248" s="412" t="s">
        <v>200</v>
      </c>
      <c r="B248" s="413"/>
      <c r="C248" s="241" t="s">
        <v>201</v>
      </c>
      <c r="D248" s="261">
        <f>SUM(D249:D271)</f>
        <v>4481673</v>
      </c>
      <c r="E248" s="442">
        <f>D248/D554</f>
        <v>0.1307907358382433</v>
      </c>
      <c r="F248" s="261">
        <f aca="true" t="shared" si="49" ref="F248:L248">SUM(F249:F271)</f>
        <v>4481673</v>
      </c>
      <c r="G248" s="261">
        <f t="shared" si="49"/>
        <v>2895691</v>
      </c>
      <c r="H248" s="261">
        <f t="shared" si="49"/>
        <v>533515</v>
      </c>
      <c r="I248" s="261">
        <f t="shared" si="49"/>
        <v>63095</v>
      </c>
      <c r="J248" s="261">
        <f t="shared" si="49"/>
        <v>0</v>
      </c>
      <c r="K248" s="261">
        <f t="shared" si="49"/>
        <v>0</v>
      </c>
      <c r="L248" s="398">
        <f t="shared" si="49"/>
        <v>0</v>
      </c>
    </row>
    <row r="249" spans="1:12" s="148" customFormat="1" ht="18" customHeight="1">
      <c r="A249" s="414"/>
      <c r="B249" s="129" t="s">
        <v>834</v>
      </c>
      <c r="C249" s="114" t="s">
        <v>202</v>
      </c>
      <c r="D249" s="115">
        <v>1000</v>
      </c>
      <c r="E249" s="551">
        <f>D249/D554</f>
        <v>2.9183462478909842E-05</v>
      </c>
      <c r="F249" s="115">
        <f>D249</f>
        <v>1000</v>
      </c>
      <c r="G249" s="115">
        <v>0</v>
      </c>
      <c r="H249" s="262"/>
      <c r="I249" s="263">
        <v>0</v>
      </c>
      <c r="J249" s="264"/>
      <c r="K249" s="264"/>
      <c r="L249" s="399"/>
    </row>
    <row r="250" spans="1:12" s="148" customFormat="1" ht="15.75" customHeight="1">
      <c r="A250" s="414"/>
      <c r="B250" s="129" t="s">
        <v>9</v>
      </c>
      <c r="C250" s="114" t="s">
        <v>374</v>
      </c>
      <c r="D250" s="115">
        <v>2637536</v>
      </c>
      <c r="E250" s="551">
        <f>D250/D554</f>
        <v>0.07697243289277395</v>
      </c>
      <c r="F250" s="115">
        <f aca="true" t="shared" si="50" ref="F250:F273">D250</f>
        <v>2637536</v>
      </c>
      <c r="G250" s="115">
        <f>F250</f>
        <v>2637536</v>
      </c>
      <c r="H250" s="262"/>
      <c r="I250" s="263">
        <v>0</v>
      </c>
      <c r="J250" s="264"/>
      <c r="K250" s="264"/>
      <c r="L250" s="399"/>
    </row>
    <row r="251" spans="1:12" s="148" customFormat="1" ht="15" customHeight="1">
      <c r="A251" s="414"/>
      <c r="B251" s="129" t="s">
        <v>13</v>
      </c>
      <c r="C251" s="114" t="s">
        <v>14</v>
      </c>
      <c r="D251" s="115">
        <v>247155</v>
      </c>
      <c r="E251" s="551">
        <f>D251/D554</f>
        <v>0.007212838668974961</v>
      </c>
      <c r="F251" s="115">
        <f t="shared" si="50"/>
        <v>247155</v>
      </c>
      <c r="G251" s="115">
        <f>F251</f>
        <v>247155</v>
      </c>
      <c r="H251" s="262"/>
      <c r="I251" s="263">
        <v>0</v>
      </c>
      <c r="J251" s="264"/>
      <c r="K251" s="264"/>
      <c r="L251" s="399"/>
    </row>
    <row r="252" spans="1:12" s="148" customFormat="1" ht="12.75" customHeight="1">
      <c r="A252" s="414"/>
      <c r="B252" s="422" t="s">
        <v>62</v>
      </c>
      <c r="C252" s="114" t="s">
        <v>76</v>
      </c>
      <c r="D252" s="115">
        <v>467863</v>
      </c>
      <c r="E252" s="551">
        <f>D252/D554</f>
        <v>0.013653862305770195</v>
      </c>
      <c r="F252" s="115">
        <f t="shared" si="50"/>
        <v>467863</v>
      </c>
      <c r="G252" s="115"/>
      <c r="H252" s="262">
        <f>F252</f>
        <v>467863</v>
      </c>
      <c r="I252" s="263"/>
      <c r="J252" s="264"/>
      <c r="K252" s="264"/>
      <c r="L252" s="399"/>
    </row>
    <row r="253" spans="1:12" s="148" customFormat="1" ht="15" customHeight="1">
      <c r="A253" s="414"/>
      <c r="B253" s="422" t="s">
        <v>15</v>
      </c>
      <c r="C253" s="114" t="s">
        <v>16</v>
      </c>
      <c r="D253" s="115">
        <v>65652</v>
      </c>
      <c r="E253" s="551">
        <f>D253/D554</f>
        <v>0.001915952678665389</v>
      </c>
      <c r="F253" s="115">
        <f t="shared" si="50"/>
        <v>65652</v>
      </c>
      <c r="G253" s="115"/>
      <c r="H253" s="262">
        <f>F253</f>
        <v>65652</v>
      </c>
      <c r="I253" s="263"/>
      <c r="J253" s="264"/>
      <c r="K253" s="264"/>
      <c r="L253" s="399"/>
    </row>
    <row r="254" spans="1:12" s="148" customFormat="1" ht="14.25" customHeight="1">
      <c r="A254" s="414"/>
      <c r="B254" s="129" t="s">
        <v>147</v>
      </c>
      <c r="C254" s="114" t="s">
        <v>203</v>
      </c>
      <c r="D254" s="115">
        <v>28000</v>
      </c>
      <c r="E254" s="551">
        <f>D254/D554</f>
        <v>0.0008171369494094755</v>
      </c>
      <c r="F254" s="115">
        <f t="shared" si="50"/>
        <v>28000</v>
      </c>
      <c r="G254" s="115"/>
      <c r="H254" s="262"/>
      <c r="I254" s="263">
        <v>0</v>
      </c>
      <c r="J254" s="264"/>
      <c r="K254" s="264"/>
      <c r="L254" s="399"/>
    </row>
    <row r="255" spans="1:12" s="148" customFormat="1" ht="14.25" customHeight="1">
      <c r="A255" s="414"/>
      <c r="B255" s="129" t="s">
        <v>669</v>
      </c>
      <c r="C255" s="114" t="s">
        <v>670</v>
      </c>
      <c r="D255" s="115">
        <v>11000</v>
      </c>
      <c r="E255" s="551">
        <f>D255/D554</f>
        <v>0.00032101808726800826</v>
      </c>
      <c r="F255" s="115">
        <f t="shared" si="50"/>
        <v>11000</v>
      </c>
      <c r="G255" s="115">
        <f>F255</f>
        <v>11000</v>
      </c>
      <c r="H255" s="262"/>
      <c r="I255" s="263">
        <v>0</v>
      </c>
      <c r="J255" s="264"/>
      <c r="K255" s="264"/>
      <c r="L255" s="399"/>
    </row>
    <row r="256" spans="1:12" s="148" customFormat="1" ht="15" customHeight="1">
      <c r="A256" s="414"/>
      <c r="B256" s="129" t="s">
        <v>17</v>
      </c>
      <c r="C256" s="115" t="s">
        <v>44</v>
      </c>
      <c r="D256" s="115">
        <v>561528</v>
      </c>
      <c r="E256" s="551">
        <f>D256/D554</f>
        <v>0.016387331318857286</v>
      </c>
      <c r="F256" s="115">
        <f t="shared" si="50"/>
        <v>561528</v>
      </c>
      <c r="G256" s="115">
        <v>0</v>
      </c>
      <c r="H256" s="262"/>
      <c r="I256" s="263">
        <v>0</v>
      </c>
      <c r="J256" s="264"/>
      <c r="K256" s="264"/>
      <c r="L256" s="399"/>
    </row>
    <row r="257" spans="1:12" s="148" customFormat="1" ht="15" customHeight="1">
      <c r="A257" s="414"/>
      <c r="B257" s="129" t="s">
        <v>135</v>
      </c>
      <c r="C257" s="115" t="s">
        <v>136</v>
      </c>
      <c r="D257" s="115">
        <v>11356</v>
      </c>
      <c r="E257" s="551">
        <f>D257/D554</f>
        <v>0.00033140739991050015</v>
      </c>
      <c r="F257" s="115">
        <f t="shared" si="50"/>
        <v>11356</v>
      </c>
      <c r="G257" s="115">
        <v>0</v>
      </c>
      <c r="H257" s="262"/>
      <c r="I257" s="263">
        <v>0</v>
      </c>
      <c r="J257" s="264"/>
      <c r="K257" s="264"/>
      <c r="L257" s="399"/>
    </row>
    <row r="258" spans="1:12" s="148" customFormat="1" ht="14.25" customHeight="1">
      <c r="A258" s="414"/>
      <c r="B258" s="129" t="s">
        <v>19</v>
      </c>
      <c r="C258" s="115" t="s">
        <v>99</v>
      </c>
      <c r="D258" s="115">
        <v>73242</v>
      </c>
      <c r="E258" s="551">
        <f>D258/D554</f>
        <v>0.0021374551588803146</v>
      </c>
      <c r="F258" s="115">
        <f t="shared" si="50"/>
        <v>73242</v>
      </c>
      <c r="G258" s="115">
        <v>0</v>
      </c>
      <c r="H258" s="262"/>
      <c r="I258" s="263">
        <v>0</v>
      </c>
      <c r="J258" s="264"/>
      <c r="K258" s="264"/>
      <c r="L258" s="399"/>
    </row>
    <row r="259" spans="1:12" s="148" customFormat="1" ht="14.25" customHeight="1">
      <c r="A259" s="414"/>
      <c r="B259" s="129" t="s">
        <v>82</v>
      </c>
      <c r="C259" s="115" t="s">
        <v>83</v>
      </c>
      <c r="D259" s="115">
        <v>6125</v>
      </c>
      <c r="E259" s="551">
        <f>D259/D554</f>
        <v>0.00017874870768332278</v>
      </c>
      <c r="F259" s="115">
        <f t="shared" si="50"/>
        <v>6125</v>
      </c>
      <c r="G259" s="115"/>
      <c r="H259" s="262"/>
      <c r="I259" s="263"/>
      <c r="J259" s="264"/>
      <c r="K259" s="264"/>
      <c r="L259" s="399"/>
    </row>
    <row r="260" spans="1:12" s="148" customFormat="1" ht="14.25" customHeight="1">
      <c r="A260" s="414"/>
      <c r="B260" s="129" t="s">
        <v>23</v>
      </c>
      <c r="C260" s="115" t="s">
        <v>101</v>
      </c>
      <c r="D260" s="115">
        <v>103382</v>
      </c>
      <c r="E260" s="551">
        <f>D260/D554</f>
        <v>0.003017044717994657</v>
      </c>
      <c r="F260" s="115">
        <f t="shared" si="50"/>
        <v>103382</v>
      </c>
      <c r="G260" s="115">
        <v>0</v>
      </c>
      <c r="H260" s="262"/>
      <c r="I260" s="263">
        <v>0</v>
      </c>
      <c r="J260" s="264"/>
      <c r="K260" s="264"/>
      <c r="L260" s="399"/>
    </row>
    <row r="261" spans="1:12" s="148" customFormat="1" ht="14.25" customHeight="1">
      <c r="A261" s="414"/>
      <c r="B261" s="129" t="s">
        <v>671</v>
      </c>
      <c r="C261" s="115" t="s">
        <v>672</v>
      </c>
      <c r="D261" s="115">
        <v>6800</v>
      </c>
      <c r="E261" s="551">
        <f>D261/D554</f>
        <v>0.0001984475448565869</v>
      </c>
      <c r="F261" s="115">
        <f t="shared" si="50"/>
        <v>6800</v>
      </c>
      <c r="G261" s="115">
        <v>0</v>
      </c>
      <c r="H261" s="262"/>
      <c r="I261" s="263">
        <v>0</v>
      </c>
      <c r="J261" s="264"/>
      <c r="K261" s="264"/>
      <c r="L261" s="399"/>
    </row>
    <row r="262" spans="1:12" s="148" customFormat="1" ht="14.25" customHeight="1">
      <c r="A262" s="414"/>
      <c r="B262" s="129" t="s">
        <v>306</v>
      </c>
      <c r="C262" s="114" t="s">
        <v>308</v>
      </c>
      <c r="D262" s="115">
        <v>2853</v>
      </c>
      <c r="E262" s="551">
        <f>D262/D554</f>
        <v>8.326041845232978E-05</v>
      </c>
      <c r="F262" s="115">
        <f t="shared" si="50"/>
        <v>2853</v>
      </c>
      <c r="G262" s="115"/>
      <c r="H262" s="262"/>
      <c r="I262" s="263"/>
      <c r="J262" s="264"/>
      <c r="K262" s="264"/>
      <c r="L262" s="399"/>
    </row>
    <row r="263" spans="1:12" s="148" customFormat="1" ht="14.25" customHeight="1">
      <c r="A263" s="414"/>
      <c r="B263" s="129" t="s">
        <v>298</v>
      </c>
      <c r="C263" s="114" t="s">
        <v>302</v>
      </c>
      <c r="D263" s="115">
        <v>16400</v>
      </c>
      <c r="E263" s="551">
        <f>D263/D554</f>
        <v>0.0004786087846541214</v>
      </c>
      <c r="F263" s="115">
        <f t="shared" si="50"/>
        <v>16400</v>
      </c>
      <c r="G263" s="115"/>
      <c r="H263" s="262"/>
      <c r="I263" s="263"/>
      <c r="J263" s="264"/>
      <c r="K263" s="264"/>
      <c r="L263" s="399"/>
    </row>
    <row r="264" spans="1:12" s="148" customFormat="1" ht="15" customHeight="1">
      <c r="A264" s="414"/>
      <c r="B264" s="129" t="s">
        <v>25</v>
      </c>
      <c r="C264" s="115" t="s">
        <v>26</v>
      </c>
      <c r="D264" s="115">
        <v>5529</v>
      </c>
      <c r="E264" s="551">
        <f>D264/D554</f>
        <v>0.00016135536404589251</v>
      </c>
      <c r="F264" s="115">
        <f t="shared" si="50"/>
        <v>5529</v>
      </c>
      <c r="G264" s="115">
        <v>0</v>
      </c>
      <c r="H264" s="262"/>
      <c r="I264" s="263">
        <v>0</v>
      </c>
      <c r="J264" s="264"/>
      <c r="K264" s="264"/>
      <c r="L264" s="399"/>
    </row>
    <row r="265" spans="1:12" s="148" customFormat="1" ht="15" customHeight="1">
      <c r="A265" s="414"/>
      <c r="B265" s="129" t="s">
        <v>808</v>
      </c>
      <c r="C265" s="115" t="s">
        <v>809</v>
      </c>
      <c r="D265" s="115">
        <v>500</v>
      </c>
      <c r="E265" s="551">
        <f>D265/D554</f>
        <v>1.4591731239454921E-05</v>
      </c>
      <c r="F265" s="115">
        <f t="shared" si="50"/>
        <v>500</v>
      </c>
      <c r="G265" s="115">
        <v>0</v>
      </c>
      <c r="H265" s="262"/>
      <c r="I265" s="263">
        <v>0</v>
      </c>
      <c r="J265" s="264"/>
      <c r="K265" s="264"/>
      <c r="L265" s="399"/>
    </row>
    <row r="266" spans="1:12" s="148" customFormat="1" ht="12.75" customHeight="1">
      <c r="A266" s="414"/>
      <c r="B266" s="129" t="s">
        <v>29</v>
      </c>
      <c r="C266" s="115" t="s">
        <v>30</v>
      </c>
      <c r="D266" s="115">
        <v>159323</v>
      </c>
      <c r="E266" s="551">
        <f>D266/D554</f>
        <v>0.0046495967925273525</v>
      </c>
      <c r="F266" s="115">
        <f t="shared" si="50"/>
        <v>159323</v>
      </c>
      <c r="G266" s="115">
        <v>0</v>
      </c>
      <c r="H266" s="262"/>
      <c r="I266" s="263">
        <v>0</v>
      </c>
      <c r="J266" s="264"/>
      <c r="K266" s="264"/>
      <c r="L266" s="399"/>
    </row>
    <row r="267" spans="1:12" s="148" customFormat="1" ht="13.5" customHeight="1">
      <c r="A267" s="414"/>
      <c r="B267" s="129" t="s">
        <v>45</v>
      </c>
      <c r="C267" s="115" t="s">
        <v>46</v>
      </c>
      <c r="D267" s="115">
        <v>207</v>
      </c>
      <c r="E267" s="551">
        <f>D267/D554</f>
        <v>6.040976733134337E-06</v>
      </c>
      <c r="F267" s="115">
        <f t="shared" si="50"/>
        <v>207</v>
      </c>
      <c r="G267" s="115">
        <v>0</v>
      </c>
      <c r="H267" s="262"/>
      <c r="I267" s="263">
        <v>0</v>
      </c>
      <c r="J267" s="264"/>
      <c r="K267" s="264"/>
      <c r="L267" s="399"/>
    </row>
    <row r="268" spans="1:12" s="148" customFormat="1" ht="13.5" customHeight="1">
      <c r="A268" s="414"/>
      <c r="B268" s="129" t="s">
        <v>694</v>
      </c>
      <c r="C268" s="115" t="s">
        <v>399</v>
      </c>
      <c r="D268" s="115">
        <v>2000</v>
      </c>
      <c r="E268" s="551">
        <f>D268/D554</f>
        <v>5.8366924957819684E-05</v>
      </c>
      <c r="F268" s="115">
        <f t="shared" si="50"/>
        <v>2000</v>
      </c>
      <c r="G268" s="115">
        <v>0</v>
      </c>
      <c r="H268" s="262"/>
      <c r="I268" s="263">
        <v>0</v>
      </c>
      <c r="J268" s="264"/>
      <c r="K268" s="264"/>
      <c r="L268" s="399"/>
    </row>
    <row r="269" spans="1:12" s="148" customFormat="1" ht="13.5" customHeight="1">
      <c r="A269" s="414"/>
      <c r="B269" s="129" t="s">
        <v>300</v>
      </c>
      <c r="C269" s="114" t="s">
        <v>304</v>
      </c>
      <c r="D269" s="115">
        <v>6527</v>
      </c>
      <c r="E269" s="551">
        <f>D269/D554</f>
        <v>0.00019048045959984454</v>
      </c>
      <c r="F269" s="115">
        <f t="shared" si="50"/>
        <v>6527</v>
      </c>
      <c r="G269" s="115"/>
      <c r="H269" s="262"/>
      <c r="I269" s="263"/>
      <c r="J269" s="264"/>
      <c r="K269" s="264"/>
      <c r="L269" s="399"/>
    </row>
    <row r="270" spans="1:12" s="148" customFormat="1" ht="13.5" customHeight="1">
      <c r="A270" s="414"/>
      <c r="B270" s="129" t="s">
        <v>301</v>
      </c>
      <c r="C270" s="114" t="s">
        <v>305</v>
      </c>
      <c r="D270" s="115">
        <v>4600</v>
      </c>
      <c r="E270" s="551">
        <f>D270/D554</f>
        <v>0.00013424392740298528</v>
      </c>
      <c r="F270" s="115">
        <f t="shared" si="50"/>
        <v>4600</v>
      </c>
      <c r="G270" s="115"/>
      <c r="H270" s="262"/>
      <c r="I270" s="263"/>
      <c r="J270" s="264"/>
      <c r="K270" s="264"/>
      <c r="L270" s="399"/>
    </row>
    <row r="271" spans="1:12" s="148" customFormat="1" ht="14.25" customHeight="1">
      <c r="A271" s="414"/>
      <c r="B271" s="129" t="s">
        <v>138</v>
      </c>
      <c r="C271" s="114" t="s">
        <v>204</v>
      </c>
      <c r="D271" s="115">
        <f>D272+D273</f>
        <v>63095</v>
      </c>
      <c r="E271" s="551">
        <f>D271/D554</f>
        <v>0.0018413305651068163</v>
      </c>
      <c r="F271" s="115">
        <f t="shared" si="50"/>
        <v>63095</v>
      </c>
      <c r="G271" s="115">
        <f>G272+G273</f>
        <v>0</v>
      </c>
      <c r="H271" s="262"/>
      <c r="I271" s="266">
        <f>F271</f>
        <v>63095</v>
      </c>
      <c r="J271" s="264"/>
      <c r="K271" s="264"/>
      <c r="L271" s="399"/>
    </row>
    <row r="272" spans="1:12" s="148" customFormat="1" ht="13.5" customHeight="1">
      <c r="A272" s="414"/>
      <c r="B272" s="129"/>
      <c r="C272" s="114" t="s">
        <v>149</v>
      </c>
      <c r="D272" s="115">
        <v>12990</v>
      </c>
      <c r="E272" s="551">
        <f>D272/D554</f>
        <v>0.00037909317760103885</v>
      </c>
      <c r="F272" s="115">
        <f t="shared" si="50"/>
        <v>12990</v>
      </c>
      <c r="G272" s="115">
        <v>0</v>
      </c>
      <c r="H272" s="262"/>
      <c r="I272" s="266">
        <f>F272</f>
        <v>12990</v>
      </c>
      <c r="J272" s="264"/>
      <c r="K272" s="264"/>
      <c r="L272" s="399"/>
    </row>
    <row r="273" spans="1:12" s="148" customFormat="1" ht="14.25" customHeight="1">
      <c r="A273" s="414"/>
      <c r="B273" s="129"/>
      <c r="C273" s="114" t="s">
        <v>151</v>
      </c>
      <c r="D273" s="115">
        <v>50105</v>
      </c>
      <c r="E273" s="551">
        <f>D273/D554</f>
        <v>0.0014622373875057776</v>
      </c>
      <c r="F273" s="115">
        <f t="shared" si="50"/>
        <v>50105</v>
      </c>
      <c r="G273" s="115">
        <v>0</v>
      </c>
      <c r="H273" s="262"/>
      <c r="I273" s="266">
        <f>F273</f>
        <v>50105</v>
      </c>
      <c r="J273" s="264"/>
      <c r="K273" s="264"/>
      <c r="L273" s="399"/>
    </row>
    <row r="274" spans="1:12" s="148" customFormat="1" ht="13.5" customHeight="1" hidden="1">
      <c r="A274" s="414"/>
      <c r="B274" s="129"/>
      <c r="C274" s="6" t="s">
        <v>150</v>
      </c>
      <c r="D274" s="115">
        <v>0</v>
      </c>
      <c r="E274" s="372" t="e">
        <f aca="true" t="shared" si="51" ref="E274:E309">D274/D577</f>
        <v>#DIV/0!</v>
      </c>
      <c r="F274" s="115"/>
      <c r="G274" s="115">
        <v>0</v>
      </c>
      <c r="H274" s="262">
        <f>D274</f>
        <v>0</v>
      </c>
      <c r="I274" s="262">
        <v>0</v>
      </c>
      <c r="J274" s="267"/>
      <c r="K274" s="267"/>
      <c r="L274" s="404"/>
    </row>
    <row r="275" spans="1:12" s="148" customFormat="1" ht="39.75" customHeight="1" hidden="1">
      <c r="A275" s="414"/>
      <c r="B275" s="129"/>
      <c r="C275" s="7" t="s">
        <v>139</v>
      </c>
      <c r="D275" s="115"/>
      <c r="E275" s="372" t="e">
        <f t="shared" si="51"/>
        <v>#DIV/0!</v>
      </c>
      <c r="F275" s="115"/>
      <c r="G275" s="115">
        <v>0</v>
      </c>
      <c r="H275" s="262">
        <f>D275</f>
        <v>0</v>
      </c>
      <c r="I275" s="262">
        <v>0</v>
      </c>
      <c r="J275" s="267"/>
      <c r="K275" s="267"/>
      <c r="L275" s="404"/>
    </row>
    <row r="276" spans="1:12" s="148" customFormat="1" ht="22.5" customHeight="1" hidden="1">
      <c r="A276" s="429" t="s">
        <v>205</v>
      </c>
      <c r="B276" s="430"/>
      <c r="C276" s="5" t="s">
        <v>206</v>
      </c>
      <c r="D276" s="115"/>
      <c r="E276" s="372" t="e">
        <f t="shared" si="51"/>
        <v>#DIV/0!</v>
      </c>
      <c r="F276" s="115"/>
      <c r="G276" s="115">
        <v>0</v>
      </c>
      <c r="H276" s="262" t="e">
        <f>#REF!</f>
        <v>#REF!</v>
      </c>
      <c r="I276" s="262">
        <v>0</v>
      </c>
      <c r="J276" s="267"/>
      <c r="K276" s="267"/>
      <c r="L276" s="404"/>
    </row>
    <row r="277" spans="1:12" s="148" customFormat="1" ht="21.75" customHeight="1" hidden="1">
      <c r="A277" s="429"/>
      <c r="B277" s="129" t="s">
        <v>9</v>
      </c>
      <c r="C277" s="7" t="s">
        <v>10</v>
      </c>
      <c r="D277" s="115"/>
      <c r="E277" s="372" t="e">
        <f t="shared" si="51"/>
        <v>#DIV/0!</v>
      </c>
      <c r="F277" s="115"/>
      <c r="G277" s="115">
        <v>0</v>
      </c>
      <c r="H277" s="262" t="e">
        <f>#REF!</f>
        <v>#REF!</v>
      </c>
      <c r="I277" s="262">
        <v>0</v>
      </c>
      <c r="J277" s="267"/>
      <c r="K277" s="267"/>
      <c r="L277" s="404"/>
    </row>
    <row r="278" spans="1:12" s="148" customFormat="1" ht="21.75" customHeight="1" hidden="1">
      <c r="A278" s="429"/>
      <c r="B278" s="129" t="s">
        <v>13</v>
      </c>
      <c r="C278" s="7" t="s">
        <v>14</v>
      </c>
      <c r="D278" s="115"/>
      <c r="E278" s="372" t="e">
        <f t="shared" si="51"/>
        <v>#DIV/0!</v>
      </c>
      <c r="F278" s="115"/>
      <c r="G278" s="115">
        <v>0</v>
      </c>
      <c r="H278" s="262" t="e">
        <f>#REF!</f>
        <v>#REF!</v>
      </c>
      <c r="I278" s="262">
        <v>0</v>
      </c>
      <c r="J278" s="267"/>
      <c r="K278" s="267"/>
      <c r="L278" s="404"/>
    </row>
    <row r="279" spans="1:12" s="148" customFormat="1" ht="20.25" customHeight="1" hidden="1">
      <c r="A279" s="429"/>
      <c r="B279" s="422" t="s">
        <v>62</v>
      </c>
      <c r="C279" s="7" t="s">
        <v>76</v>
      </c>
      <c r="D279" s="115"/>
      <c r="E279" s="372" t="e">
        <f t="shared" si="51"/>
        <v>#DIV/0!</v>
      </c>
      <c r="F279" s="115"/>
      <c r="G279" s="115">
        <v>0</v>
      </c>
      <c r="H279" s="262" t="e">
        <f>#REF!</f>
        <v>#REF!</v>
      </c>
      <c r="I279" s="262">
        <v>0</v>
      </c>
      <c r="J279" s="267"/>
      <c r="K279" s="267"/>
      <c r="L279" s="404"/>
    </row>
    <row r="280" spans="1:12" s="148" customFormat="1" ht="22.5" customHeight="1" hidden="1">
      <c r="A280" s="429"/>
      <c r="B280" s="422" t="s">
        <v>15</v>
      </c>
      <c r="C280" s="7" t="s">
        <v>16</v>
      </c>
      <c r="D280" s="115"/>
      <c r="E280" s="372" t="e">
        <f t="shared" si="51"/>
        <v>#DIV/0!</v>
      </c>
      <c r="F280" s="115"/>
      <c r="G280" s="115">
        <v>0</v>
      </c>
      <c r="H280" s="262" t="e">
        <f>#REF!</f>
        <v>#REF!</v>
      </c>
      <c r="I280" s="262">
        <v>0</v>
      </c>
      <c r="J280" s="267"/>
      <c r="K280" s="267"/>
      <c r="L280" s="404"/>
    </row>
    <row r="281" spans="1:12" s="148" customFormat="1" ht="20.25" customHeight="1" hidden="1">
      <c r="A281" s="429"/>
      <c r="B281" s="422"/>
      <c r="C281" s="7" t="s">
        <v>53</v>
      </c>
      <c r="D281" s="115"/>
      <c r="E281" s="372" t="e">
        <f t="shared" si="51"/>
        <v>#DIV/0!</v>
      </c>
      <c r="F281" s="115"/>
      <c r="G281" s="115">
        <v>0</v>
      </c>
      <c r="H281" s="262" t="e">
        <f>#REF!</f>
        <v>#REF!</v>
      </c>
      <c r="I281" s="262">
        <v>0</v>
      </c>
      <c r="J281" s="267"/>
      <c r="K281" s="267"/>
      <c r="L281" s="404"/>
    </row>
    <row r="282" spans="1:12" s="148" customFormat="1" ht="18.75" customHeight="1" hidden="1">
      <c r="A282" s="429"/>
      <c r="B282" s="129" t="s">
        <v>834</v>
      </c>
      <c r="C282" s="6" t="s">
        <v>43</v>
      </c>
      <c r="D282" s="115"/>
      <c r="E282" s="372" t="e">
        <f t="shared" si="51"/>
        <v>#DIV/0!</v>
      </c>
      <c r="F282" s="115"/>
      <c r="G282" s="115">
        <v>0</v>
      </c>
      <c r="H282" s="262" t="e">
        <f>#REF!</f>
        <v>#REF!</v>
      </c>
      <c r="I282" s="262">
        <v>0</v>
      </c>
      <c r="J282" s="267"/>
      <c r="K282" s="267"/>
      <c r="L282" s="404"/>
    </row>
    <row r="283" spans="1:12" s="148" customFormat="1" ht="18" customHeight="1" hidden="1">
      <c r="A283" s="429"/>
      <c r="B283" s="129" t="s">
        <v>17</v>
      </c>
      <c r="C283" s="6" t="s">
        <v>44</v>
      </c>
      <c r="D283" s="115"/>
      <c r="E283" s="372" t="e">
        <f t="shared" si="51"/>
        <v>#DIV/0!</v>
      </c>
      <c r="F283" s="115"/>
      <c r="G283" s="115">
        <v>0</v>
      </c>
      <c r="H283" s="262" t="e">
        <f>#REF!</f>
        <v>#REF!</v>
      </c>
      <c r="I283" s="262">
        <v>0</v>
      </c>
      <c r="J283" s="267"/>
      <c r="K283" s="267"/>
      <c r="L283" s="404"/>
    </row>
    <row r="284" spans="1:12" s="148" customFormat="1" ht="18.75" customHeight="1" hidden="1">
      <c r="A284" s="429"/>
      <c r="B284" s="129" t="s">
        <v>135</v>
      </c>
      <c r="C284" s="6" t="s">
        <v>207</v>
      </c>
      <c r="D284" s="119"/>
      <c r="E284" s="372" t="e">
        <f t="shared" si="51"/>
        <v>#DIV/0!</v>
      </c>
      <c r="F284" s="119"/>
      <c r="G284" s="115">
        <v>0</v>
      </c>
      <c r="H284" s="262" t="e">
        <f>#REF!</f>
        <v>#REF!</v>
      </c>
      <c r="I284" s="262">
        <v>0</v>
      </c>
      <c r="J284" s="267"/>
      <c r="K284" s="267"/>
      <c r="L284" s="404"/>
    </row>
    <row r="285" spans="1:12" s="148" customFormat="1" ht="18" customHeight="1" hidden="1">
      <c r="A285" s="429"/>
      <c r="B285" s="129" t="s">
        <v>19</v>
      </c>
      <c r="C285" s="6" t="s">
        <v>20</v>
      </c>
      <c r="D285" s="115"/>
      <c r="E285" s="372" t="e">
        <f t="shared" si="51"/>
        <v>#DIV/0!</v>
      </c>
      <c r="F285" s="115"/>
      <c r="G285" s="115">
        <v>0</v>
      </c>
      <c r="H285" s="262" t="e">
        <f>#REF!</f>
        <v>#REF!</v>
      </c>
      <c r="I285" s="262">
        <v>0</v>
      </c>
      <c r="J285" s="267"/>
      <c r="K285" s="267"/>
      <c r="L285" s="404"/>
    </row>
    <row r="286" spans="1:12" s="148" customFormat="1" ht="18.75" customHeight="1" hidden="1">
      <c r="A286" s="429"/>
      <c r="B286" s="129" t="s">
        <v>21</v>
      </c>
      <c r="C286" s="6" t="s">
        <v>22</v>
      </c>
      <c r="D286" s="115"/>
      <c r="E286" s="372" t="e">
        <f t="shared" si="51"/>
        <v>#DIV/0!</v>
      </c>
      <c r="F286" s="115"/>
      <c r="G286" s="115">
        <v>0</v>
      </c>
      <c r="H286" s="262" t="e">
        <f>#REF!</f>
        <v>#REF!</v>
      </c>
      <c r="I286" s="262">
        <v>0</v>
      </c>
      <c r="J286" s="267"/>
      <c r="K286" s="267"/>
      <c r="L286" s="404"/>
    </row>
    <row r="287" spans="1:12" s="148" customFormat="1" ht="18.75" customHeight="1" hidden="1">
      <c r="A287" s="429"/>
      <c r="B287" s="129" t="s">
        <v>23</v>
      </c>
      <c r="C287" s="6" t="s">
        <v>24</v>
      </c>
      <c r="D287" s="115"/>
      <c r="E287" s="372" t="e">
        <f t="shared" si="51"/>
        <v>#DIV/0!</v>
      </c>
      <c r="F287" s="115"/>
      <c r="G287" s="115">
        <v>0</v>
      </c>
      <c r="H287" s="262" t="e">
        <f>#REF!</f>
        <v>#REF!</v>
      </c>
      <c r="I287" s="262">
        <v>0</v>
      </c>
      <c r="J287" s="267"/>
      <c r="K287" s="267"/>
      <c r="L287" s="404"/>
    </row>
    <row r="288" spans="1:12" s="148" customFormat="1" ht="18.75" customHeight="1" hidden="1">
      <c r="A288" s="429"/>
      <c r="B288" s="129" t="s">
        <v>25</v>
      </c>
      <c r="C288" s="6" t="s">
        <v>208</v>
      </c>
      <c r="D288" s="115"/>
      <c r="E288" s="372" t="e">
        <f t="shared" si="51"/>
        <v>#DIV/0!</v>
      </c>
      <c r="F288" s="115"/>
      <c r="G288" s="115">
        <v>0</v>
      </c>
      <c r="H288" s="262" t="e">
        <f>#REF!</f>
        <v>#REF!</v>
      </c>
      <c r="I288" s="262">
        <v>0</v>
      </c>
      <c r="J288" s="267"/>
      <c r="K288" s="267"/>
      <c r="L288" s="404"/>
    </row>
    <row r="289" spans="1:12" s="148" customFormat="1" ht="18" customHeight="1" hidden="1">
      <c r="A289" s="429"/>
      <c r="B289" s="129" t="s">
        <v>27</v>
      </c>
      <c r="C289" s="6" t="s">
        <v>210</v>
      </c>
      <c r="D289" s="115"/>
      <c r="E289" s="372" t="e">
        <f t="shared" si="51"/>
        <v>#DIV/0!</v>
      </c>
      <c r="F289" s="115"/>
      <c r="G289" s="115">
        <v>0</v>
      </c>
      <c r="H289" s="262" t="e">
        <f>#REF!</f>
        <v>#REF!</v>
      </c>
      <c r="I289" s="262">
        <v>0</v>
      </c>
      <c r="J289" s="267"/>
      <c r="K289" s="267"/>
      <c r="L289" s="404"/>
    </row>
    <row r="290" spans="1:12" s="148" customFormat="1" ht="18" customHeight="1" hidden="1">
      <c r="A290" s="429"/>
      <c r="B290" s="129" t="s">
        <v>29</v>
      </c>
      <c r="C290" s="6" t="s">
        <v>211</v>
      </c>
      <c r="D290" s="115"/>
      <c r="E290" s="372" t="e">
        <f t="shared" si="51"/>
        <v>#DIV/0!</v>
      </c>
      <c r="F290" s="115"/>
      <c r="G290" s="115">
        <v>0</v>
      </c>
      <c r="H290" s="262" t="e">
        <f>#REF!</f>
        <v>#REF!</v>
      </c>
      <c r="I290" s="262">
        <v>0</v>
      </c>
      <c r="J290" s="267"/>
      <c r="K290" s="267"/>
      <c r="L290" s="404"/>
    </row>
    <row r="291" spans="1:12" s="148" customFormat="1" ht="18" customHeight="1" hidden="1">
      <c r="A291" s="429"/>
      <c r="B291" s="129" t="s">
        <v>138</v>
      </c>
      <c r="C291" s="7" t="s">
        <v>212</v>
      </c>
      <c r="D291" s="115"/>
      <c r="E291" s="372" t="e">
        <f t="shared" si="51"/>
        <v>#DIV/0!</v>
      </c>
      <c r="F291" s="115"/>
      <c r="G291" s="115">
        <v>0</v>
      </c>
      <c r="H291" s="262" t="e">
        <f>#REF!</f>
        <v>#REF!</v>
      </c>
      <c r="I291" s="262">
        <v>0</v>
      </c>
      <c r="J291" s="267"/>
      <c r="K291" s="267"/>
      <c r="L291" s="404"/>
    </row>
    <row r="292" spans="1:12" s="148" customFormat="1" ht="17.25" customHeight="1" hidden="1">
      <c r="A292" s="429"/>
      <c r="B292" s="129"/>
      <c r="C292" s="6" t="s">
        <v>149</v>
      </c>
      <c r="D292" s="115"/>
      <c r="E292" s="372" t="e">
        <f t="shared" si="51"/>
        <v>#DIV/0!</v>
      </c>
      <c r="F292" s="115"/>
      <c r="G292" s="115">
        <v>0</v>
      </c>
      <c r="H292" s="262" t="e">
        <f>#REF!</f>
        <v>#REF!</v>
      </c>
      <c r="I292" s="262">
        <v>0</v>
      </c>
      <c r="J292" s="267"/>
      <c r="K292" s="267"/>
      <c r="L292" s="404"/>
    </row>
    <row r="293" spans="1:12" s="148" customFormat="1" ht="13.5" customHeight="1" hidden="1">
      <c r="A293" s="429"/>
      <c r="B293" s="129" t="s">
        <v>47</v>
      </c>
      <c r="C293" s="6" t="s">
        <v>199</v>
      </c>
      <c r="D293" s="115"/>
      <c r="E293" s="372" t="e">
        <f t="shared" si="51"/>
        <v>#DIV/0!</v>
      </c>
      <c r="F293" s="115"/>
      <c r="G293" s="115">
        <v>0</v>
      </c>
      <c r="H293" s="262" t="e">
        <f>#REF!</f>
        <v>#REF!</v>
      </c>
      <c r="I293" s="262">
        <v>0</v>
      </c>
      <c r="J293" s="267"/>
      <c r="K293" s="267"/>
      <c r="L293" s="404"/>
    </row>
    <row r="294" spans="1:12" s="148" customFormat="1" ht="14.25" customHeight="1" hidden="1">
      <c r="A294" s="429"/>
      <c r="B294" s="129" t="s">
        <v>213</v>
      </c>
      <c r="C294" s="7" t="s">
        <v>214</v>
      </c>
      <c r="D294" s="115"/>
      <c r="E294" s="372" t="e">
        <f t="shared" si="51"/>
        <v>#DIV/0!</v>
      </c>
      <c r="F294" s="115"/>
      <c r="G294" s="115">
        <v>0</v>
      </c>
      <c r="H294" s="262" t="e">
        <f>#REF!</f>
        <v>#REF!</v>
      </c>
      <c r="I294" s="262">
        <v>0</v>
      </c>
      <c r="J294" s="267"/>
      <c r="K294" s="267"/>
      <c r="L294" s="404"/>
    </row>
    <row r="295" spans="1:12" s="148" customFormat="1" ht="17.25" customHeight="1" hidden="1">
      <c r="A295" s="429"/>
      <c r="B295" s="129" t="s">
        <v>118</v>
      </c>
      <c r="C295" s="7" t="s">
        <v>706</v>
      </c>
      <c r="D295" s="115"/>
      <c r="E295" s="372" t="e">
        <f t="shared" si="51"/>
        <v>#DIV/0!</v>
      </c>
      <c r="F295" s="115"/>
      <c r="G295" s="115">
        <v>0</v>
      </c>
      <c r="H295" s="262" t="e">
        <f>#REF!</f>
        <v>#REF!</v>
      </c>
      <c r="I295" s="262">
        <v>0</v>
      </c>
      <c r="J295" s="267"/>
      <c r="K295" s="267"/>
      <c r="L295" s="404"/>
    </row>
    <row r="296" spans="1:12" s="148" customFormat="1" ht="17.25" customHeight="1" hidden="1">
      <c r="A296" s="429"/>
      <c r="B296" s="129" t="s">
        <v>23</v>
      </c>
      <c r="C296" s="7" t="s">
        <v>101</v>
      </c>
      <c r="D296" s="115"/>
      <c r="E296" s="372" t="e">
        <f t="shared" si="51"/>
        <v>#DIV/0!</v>
      </c>
      <c r="F296" s="115"/>
      <c r="G296" s="115">
        <v>0</v>
      </c>
      <c r="H296" s="262" t="e">
        <f>#REF!</f>
        <v>#REF!</v>
      </c>
      <c r="I296" s="262">
        <v>0</v>
      </c>
      <c r="J296" s="267"/>
      <c r="K296" s="267"/>
      <c r="L296" s="404"/>
    </row>
    <row r="297" spans="1:12" s="148" customFormat="1" ht="26.25" customHeight="1" hidden="1">
      <c r="A297" s="420" t="s">
        <v>215</v>
      </c>
      <c r="B297" s="129"/>
      <c r="C297" s="4" t="s">
        <v>216</v>
      </c>
      <c r="D297" s="119"/>
      <c r="E297" s="372" t="e">
        <f t="shared" si="51"/>
        <v>#DIV/0!</v>
      </c>
      <c r="F297" s="119"/>
      <c r="G297" s="119">
        <f>G298+G299+G300+G302+G306</f>
        <v>0</v>
      </c>
      <c r="H297" s="119">
        <f>H298+H299+H300+H302+H306</f>
        <v>0</v>
      </c>
      <c r="I297" s="119">
        <f>I298+I299+I300+I302+I306</f>
        <v>0</v>
      </c>
      <c r="J297" s="267"/>
      <c r="K297" s="267"/>
      <c r="L297" s="404"/>
    </row>
    <row r="298" spans="1:12" s="148" customFormat="1" ht="21.75" customHeight="1" hidden="1">
      <c r="A298" s="611"/>
      <c r="B298" s="129" t="s">
        <v>9</v>
      </c>
      <c r="C298" s="7" t="s">
        <v>10</v>
      </c>
      <c r="D298" s="115"/>
      <c r="E298" s="372" t="e">
        <f t="shared" si="51"/>
        <v>#DIV/0!</v>
      </c>
      <c r="F298" s="115"/>
      <c r="G298" s="115">
        <v>0</v>
      </c>
      <c r="H298" s="115">
        <v>0</v>
      </c>
      <c r="I298" s="115">
        <v>0</v>
      </c>
      <c r="J298" s="267"/>
      <c r="K298" s="267"/>
      <c r="L298" s="404"/>
    </row>
    <row r="299" spans="1:12" s="148" customFormat="1" ht="16.5" customHeight="1" hidden="1">
      <c r="A299" s="612"/>
      <c r="B299" s="422" t="s">
        <v>62</v>
      </c>
      <c r="C299" s="7" t="s">
        <v>76</v>
      </c>
      <c r="D299" s="115"/>
      <c r="E299" s="372" t="e">
        <f t="shared" si="51"/>
        <v>#DIV/0!</v>
      </c>
      <c r="F299" s="115"/>
      <c r="G299" s="115">
        <v>0</v>
      </c>
      <c r="H299" s="115">
        <v>0</v>
      </c>
      <c r="I299" s="115">
        <v>0</v>
      </c>
      <c r="J299" s="267"/>
      <c r="K299" s="267"/>
      <c r="L299" s="404"/>
    </row>
    <row r="300" spans="1:12" s="148" customFormat="1" ht="21" customHeight="1" hidden="1">
      <c r="A300" s="612"/>
      <c r="B300" s="422" t="s">
        <v>15</v>
      </c>
      <c r="C300" s="7" t="s">
        <v>16</v>
      </c>
      <c r="D300" s="115"/>
      <c r="E300" s="372" t="e">
        <f t="shared" si="51"/>
        <v>#DIV/0!</v>
      </c>
      <c r="F300" s="115"/>
      <c r="G300" s="115">
        <v>0</v>
      </c>
      <c r="H300" s="115">
        <v>0</v>
      </c>
      <c r="I300" s="115">
        <v>0</v>
      </c>
      <c r="J300" s="267"/>
      <c r="K300" s="267"/>
      <c r="L300" s="404"/>
    </row>
    <row r="301" spans="1:12" s="148" customFormat="1" ht="20.25" customHeight="1" hidden="1">
      <c r="A301" s="604"/>
      <c r="B301" s="129"/>
      <c r="C301" s="6" t="s">
        <v>53</v>
      </c>
      <c r="D301" s="115"/>
      <c r="E301" s="372" t="e">
        <f t="shared" si="51"/>
        <v>#DIV/0!</v>
      </c>
      <c r="F301" s="115"/>
      <c r="G301" s="115">
        <v>0</v>
      </c>
      <c r="H301" s="115">
        <v>0</v>
      </c>
      <c r="I301" s="115">
        <v>0</v>
      </c>
      <c r="J301" s="267"/>
      <c r="K301" s="267"/>
      <c r="L301" s="404"/>
    </row>
    <row r="302" spans="1:12" s="148" customFormat="1" ht="16.5" customHeight="1" hidden="1">
      <c r="A302" s="414"/>
      <c r="B302" s="129" t="s">
        <v>29</v>
      </c>
      <c r="C302" s="6" t="s">
        <v>30</v>
      </c>
      <c r="D302" s="115"/>
      <c r="E302" s="372" t="e">
        <f t="shared" si="51"/>
        <v>#DIV/0!</v>
      </c>
      <c r="F302" s="115"/>
      <c r="G302" s="115">
        <v>0</v>
      </c>
      <c r="H302" s="115">
        <v>0</v>
      </c>
      <c r="I302" s="115">
        <v>0</v>
      </c>
      <c r="J302" s="267"/>
      <c r="K302" s="267"/>
      <c r="L302" s="404"/>
    </row>
    <row r="303" spans="1:12" s="148" customFormat="1" ht="18.75" customHeight="1" hidden="1">
      <c r="A303" s="414"/>
      <c r="B303" s="129"/>
      <c r="C303" s="6"/>
      <c r="D303" s="115"/>
      <c r="E303" s="372" t="e">
        <f t="shared" si="51"/>
        <v>#DIV/0!</v>
      </c>
      <c r="F303" s="115"/>
      <c r="G303" s="115">
        <v>0</v>
      </c>
      <c r="H303" s="115">
        <v>0</v>
      </c>
      <c r="I303" s="115">
        <v>0</v>
      </c>
      <c r="J303" s="267"/>
      <c r="K303" s="267"/>
      <c r="L303" s="404"/>
    </row>
    <row r="304" spans="1:12" s="148" customFormat="1" ht="16.5" customHeight="1" hidden="1">
      <c r="A304" s="414"/>
      <c r="B304" s="129"/>
      <c r="C304" s="6"/>
      <c r="D304" s="115"/>
      <c r="E304" s="372" t="e">
        <f t="shared" si="51"/>
        <v>#DIV/0!</v>
      </c>
      <c r="F304" s="115"/>
      <c r="G304" s="115">
        <v>0</v>
      </c>
      <c r="H304" s="115">
        <v>0</v>
      </c>
      <c r="I304" s="115">
        <v>0</v>
      </c>
      <c r="J304" s="267"/>
      <c r="K304" s="267"/>
      <c r="L304" s="404"/>
    </row>
    <row r="305" spans="1:12" s="148" customFormat="1" ht="19.5" customHeight="1" hidden="1">
      <c r="A305" s="414"/>
      <c r="B305" s="129"/>
      <c r="C305" s="6"/>
      <c r="D305" s="115"/>
      <c r="E305" s="372" t="e">
        <f t="shared" si="51"/>
        <v>#DIV/0!</v>
      </c>
      <c r="F305" s="115"/>
      <c r="G305" s="115">
        <v>0</v>
      </c>
      <c r="H305" s="115">
        <v>0</v>
      </c>
      <c r="I305" s="115">
        <v>0</v>
      </c>
      <c r="J305" s="267"/>
      <c r="K305" s="267"/>
      <c r="L305" s="404"/>
    </row>
    <row r="306" spans="1:12" s="148" customFormat="1" ht="25.5" customHeight="1" hidden="1">
      <c r="A306" s="414"/>
      <c r="B306" s="129" t="s">
        <v>138</v>
      </c>
      <c r="C306" s="7" t="s">
        <v>217</v>
      </c>
      <c r="D306" s="115"/>
      <c r="E306" s="372" t="e">
        <f t="shared" si="51"/>
        <v>#DIV/0!</v>
      </c>
      <c r="F306" s="115"/>
      <c r="G306" s="115">
        <v>0</v>
      </c>
      <c r="H306" s="115">
        <v>0</v>
      </c>
      <c r="I306" s="115">
        <v>0</v>
      </c>
      <c r="J306" s="267"/>
      <c r="K306" s="267"/>
      <c r="L306" s="404"/>
    </row>
    <row r="307" spans="1:12" s="148" customFormat="1" ht="18.75" customHeight="1" hidden="1">
      <c r="A307" s="414"/>
      <c r="B307" s="129"/>
      <c r="C307" s="20" t="s">
        <v>149</v>
      </c>
      <c r="D307" s="115"/>
      <c r="E307" s="372" t="e">
        <f t="shared" si="51"/>
        <v>#DIV/0!</v>
      </c>
      <c r="F307" s="115"/>
      <c r="G307" s="115">
        <v>0</v>
      </c>
      <c r="H307" s="115">
        <v>0</v>
      </c>
      <c r="I307" s="115">
        <v>0</v>
      </c>
      <c r="J307" s="267"/>
      <c r="K307" s="267"/>
      <c r="L307" s="404"/>
    </row>
    <row r="308" spans="1:12" s="148" customFormat="1" ht="18" customHeight="1" hidden="1">
      <c r="A308" s="414"/>
      <c r="B308" s="129"/>
      <c r="C308" s="20" t="s">
        <v>150</v>
      </c>
      <c r="D308" s="115"/>
      <c r="E308" s="372" t="e">
        <f t="shared" si="51"/>
        <v>#DIV/0!</v>
      </c>
      <c r="F308" s="115"/>
      <c r="G308" s="115">
        <v>0</v>
      </c>
      <c r="H308" s="115">
        <v>0</v>
      </c>
      <c r="I308" s="115">
        <v>0</v>
      </c>
      <c r="J308" s="267"/>
      <c r="K308" s="267"/>
      <c r="L308" s="404"/>
    </row>
    <row r="309" spans="1:12" s="148" customFormat="1" ht="15" customHeight="1" hidden="1">
      <c r="A309" s="414"/>
      <c r="B309" s="129"/>
      <c r="C309" s="20" t="s">
        <v>218</v>
      </c>
      <c r="D309" s="115"/>
      <c r="E309" s="372" t="e">
        <f t="shared" si="51"/>
        <v>#DIV/0!</v>
      </c>
      <c r="F309" s="115"/>
      <c r="G309" s="115">
        <v>0</v>
      </c>
      <c r="H309" s="262" t="e">
        <f>#REF!</f>
        <v>#REF!</v>
      </c>
      <c r="I309" s="262">
        <v>0</v>
      </c>
      <c r="J309" s="267"/>
      <c r="K309" s="267"/>
      <c r="L309" s="404"/>
    </row>
    <row r="310" spans="1:12" s="148" customFormat="1" ht="17.25" customHeight="1">
      <c r="A310" s="412" t="s">
        <v>219</v>
      </c>
      <c r="B310" s="418"/>
      <c r="C310" s="241" t="s">
        <v>220</v>
      </c>
      <c r="D310" s="261">
        <f>SUM(D311:D322)</f>
        <v>1223716</v>
      </c>
      <c r="E310" s="442">
        <f>D310/D554</f>
        <v>0.035712269970841634</v>
      </c>
      <c r="F310" s="261">
        <f aca="true" t="shared" si="52" ref="F310:L310">SUM(F311:F322)</f>
        <v>1223716</v>
      </c>
      <c r="G310" s="261">
        <f t="shared" si="52"/>
        <v>750833</v>
      </c>
      <c r="H310" s="261">
        <f t="shared" si="52"/>
        <v>149340</v>
      </c>
      <c r="I310" s="261">
        <f t="shared" si="52"/>
        <v>253135</v>
      </c>
      <c r="J310" s="261">
        <f t="shared" si="52"/>
        <v>0</v>
      </c>
      <c r="K310" s="261">
        <f t="shared" si="52"/>
        <v>0</v>
      </c>
      <c r="L310" s="398">
        <f t="shared" si="52"/>
        <v>0</v>
      </c>
    </row>
    <row r="311" spans="1:12" s="148" customFormat="1" ht="16.5" customHeight="1">
      <c r="A311" s="429"/>
      <c r="B311" s="129" t="s">
        <v>9</v>
      </c>
      <c r="C311" s="114" t="s">
        <v>374</v>
      </c>
      <c r="D311" s="115">
        <v>689348</v>
      </c>
      <c r="E311" s="551">
        <f>D311/D554</f>
        <v>0.02011756149291154</v>
      </c>
      <c r="F311" s="266">
        <f>D311</f>
        <v>689348</v>
      </c>
      <c r="G311" s="115">
        <f>F311</f>
        <v>689348</v>
      </c>
      <c r="H311" s="262"/>
      <c r="I311" s="263">
        <v>0</v>
      </c>
      <c r="J311" s="264"/>
      <c r="K311" s="264"/>
      <c r="L311" s="399"/>
    </row>
    <row r="312" spans="1:12" s="148" customFormat="1" ht="16.5" customHeight="1">
      <c r="A312" s="429"/>
      <c r="B312" s="129" t="s">
        <v>13</v>
      </c>
      <c r="C312" s="114" t="s">
        <v>14</v>
      </c>
      <c r="D312" s="115">
        <v>61485</v>
      </c>
      <c r="E312" s="551">
        <f>D312/D554</f>
        <v>0.0017943451905157715</v>
      </c>
      <c r="F312" s="266">
        <f aca="true" t="shared" si="53" ref="F312:F322">D312</f>
        <v>61485</v>
      </c>
      <c r="G312" s="115">
        <f>F312</f>
        <v>61485</v>
      </c>
      <c r="H312" s="262"/>
      <c r="I312" s="263">
        <v>0</v>
      </c>
      <c r="J312" s="264"/>
      <c r="K312" s="264"/>
      <c r="L312" s="399"/>
    </row>
    <row r="313" spans="1:12" s="148" customFormat="1" ht="16.5" customHeight="1">
      <c r="A313" s="429"/>
      <c r="B313" s="422" t="s">
        <v>62</v>
      </c>
      <c r="C313" s="114" t="s">
        <v>76</v>
      </c>
      <c r="D313" s="115">
        <v>130945</v>
      </c>
      <c r="E313" s="551">
        <f>D313/D554</f>
        <v>0.0038214284943008494</v>
      </c>
      <c r="F313" s="266">
        <f t="shared" si="53"/>
        <v>130945</v>
      </c>
      <c r="G313" s="115">
        <v>0</v>
      </c>
      <c r="H313" s="262">
        <f>F313</f>
        <v>130945</v>
      </c>
      <c r="I313" s="263"/>
      <c r="J313" s="264"/>
      <c r="K313" s="264"/>
      <c r="L313" s="399"/>
    </row>
    <row r="314" spans="1:12" s="148" customFormat="1" ht="16.5" customHeight="1">
      <c r="A314" s="429"/>
      <c r="B314" s="422" t="s">
        <v>15</v>
      </c>
      <c r="C314" s="114" t="s">
        <v>16</v>
      </c>
      <c r="D314" s="115">
        <v>18395</v>
      </c>
      <c r="E314" s="551">
        <f>D314/D554</f>
        <v>0.0005368297922995466</v>
      </c>
      <c r="F314" s="266">
        <f t="shared" si="53"/>
        <v>18395</v>
      </c>
      <c r="G314" s="115">
        <v>0</v>
      </c>
      <c r="H314" s="262">
        <f>F314</f>
        <v>18395</v>
      </c>
      <c r="I314" s="263"/>
      <c r="J314" s="264"/>
      <c r="K314" s="264"/>
      <c r="L314" s="399"/>
    </row>
    <row r="315" spans="1:12" s="148" customFormat="1" ht="16.5" customHeight="1">
      <c r="A315" s="429"/>
      <c r="B315" s="129" t="s">
        <v>17</v>
      </c>
      <c r="C315" s="115" t="s">
        <v>44</v>
      </c>
      <c r="D315" s="115">
        <v>13300</v>
      </c>
      <c r="E315" s="551">
        <f>D315/D554</f>
        <v>0.0003881400509695009</v>
      </c>
      <c r="F315" s="266">
        <f t="shared" si="53"/>
        <v>13300</v>
      </c>
      <c r="G315" s="115">
        <v>0</v>
      </c>
      <c r="H315" s="262"/>
      <c r="I315" s="263">
        <v>0</v>
      </c>
      <c r="J315" s="264"/>
      <c r="K315" s="264"/>
      <c r="L315" s="399"/>
    </row>
    <row r="316" spans="1:12" s="148" customFormat="1" ht="16.5" customHeight="1">
      <c r="A316" s="429"/>
      <c r="B316" s="129" t="s">
        <v>19</v>
      </c>
      <c r="C316" s="115" t="s">
        <v>20</v>
      </c>
      <c r="D316" s="115">
        <v>6500</v>
      </c>
      <c r="E316" s="551">
        <f>D316/D554</f>
        <v>0.00018969250611291396</v>
      </c>
      <c r="F316" s="266">
        <f t="shared" si="53"/>
        <v>6500</v>
      </c>
      <c r="G316" s="115">
        <v>0</v>
      </c>
      <c r="H316" s="262"/>
      <c r="I316" s="263">
        <v>0</v>
      </c>
      <c r="J316" s="264"/>
      <c r="K316" s="264"/>
      <c r="L316" s="399"/>
    </row>
    <row r="317" spans="1:12" s="148" customFormat="1" ht="16.5" customHeight="1">
      <c r="A317" s="429"/>
      <c r="B317" s="129" t="s">
        <v>82</v>
      </c>
      <c r="C317" s="115" t="s">
        <v>83</v>
      </c>
      <c r="D317" s="115">
        <v>1200</v>
      </c>
      <c r="E317" s="551">
        <f>D317/D554</f>
        <v>3.502015497469181E-05</v>
      </c>
      <c r="F317" s="266">
        <f t="shared" si="53"/>
        <v>1200</v>
      </c>
      <c r="G317" s="115"/>
      <c r="H317" s="262"/>
      <c r="I317" s="263"/>
      <c r="J317" s="264"/>
      <c r="K317" s="264"/>
      <c r="L317" s="399"/>
    </row>
    <row r="318" spans="1:12" s="148" customFormat="1" ht="16.5" customHeight="1">
      <c r="A318" s="429"/>
      <c r="B318" s="129" t="s">
        <v>23</v>
      </c>
      <c r="C318" s="115" t="s">
        <v>24</v>
      </c>
      <c r="D318" s="115">
        <v>6800</v>
      </c>
      <c r="E318" s="551">
        <f>D318/D554</f>
        <v>0.0001984475448565869</v>
      </c>
      <c r="F318" s="266">
        <f t="shared" si="53"/>
        <v>6800</v>
      </c>
      <c r="G318" s="115">
        <v>0</v>
      </c>
      <c r="H318" s="262"/>
      <c r="I318" s="263">
        <v>0</v>
      </c>
      <c r="J318" s="264"/>
      <c r="K318" s="264"/>
      <c r="L318" s="399"/>
    </row>
    <row r="319" spans="1:12" s="148" customFormat="1" ht="16.5" customHeight="1">
      <c r="A319" s="429"/>
      <c r="B319" s="129" t="s">
        <v>671</v>
      </c>
      <c r="C319" s="115" t="s">
        <v>672</v>
      </c>
      <c r="D319" s="115">
        <v>1758</v>
      </c>
      <c r="E319" s="551">
        <f>D319/D554</f>
        <v>5.13045270379235E-05</v>
      </c>
      <c r="F319" s="266">
        <f t="shared" si="53"/>
        <v>1758</v>
      </c>
      <c r="G319" s="115"/>
      <c r="H319" s="262"/>
      <c r="I319" s="263"/>
      <c r="J319" s="264"/>
      <c r="K319" s="264"/>
      <c r="L319" s="399"/>
    </row>
    <row r="320" spans="1:12" s="148" customFormat="1" ht="15.75" customHeight="1">
      <c r="A320" s="429"/>
      <c r="B320" s="129" t="s">
        <v>29</v>
      </c>
      <c r="C320" s="115" t="s">
        <v>30</v>
      </c>
      <c r="D320" s="115">
        <v>38850</v>
      </c>
      <c r="E320" s="551">
        <f>D320/D554</f>
        <v>0.0011337775173056474</v>
      </c>
      <c r="F320" s="266">
        <f t="shared" si="53"/>
        <v>38850</v>
      </c>
      <c r="G320" s="115">
        <v>0</v>
      </c>
      <c r="H320" s="262"/>
      <c r="I320" s="263">
        <v>0</v>
      </c>
      <c r="J320" s="264"/>
      <c r="K320" s="264"/>
      <c r="L320" s="399"/>
    </row>
    <row r="321" spans="1:12" s="148" customFormat="1" ht="15.75" customHeight="1">
      <c r="A321" s="429"/>
      <c r="B321" s="129" t="s">
        <v>300</v>
      </c>
      <c r="C321" s="114" t="s">
        <v>304</v>
      </c>
      <c r="D321" s="115">
        <v>2000</v>
      </c>
      <c r="E321" s="551">
        <f>D321/D554</f>
        <v>5.8366924957819684E-05</v>
      </c>
      <c r="F321" s="266">
        <f t="shared" si="53"/>
        <v>2000</v>
      </c>
      <c r="G321" s="115"/>
      <c r="H321" s="262"/>
      <c r="I321" s="263"/>
      <c r="J321" s="264"/>
      <c r="K321" s="264"/>
      <c r="L321" s="399"/>
    </row>
    <row r="322" spans="1:12" s="148" customFormat="1" ht="24.75" customHeight="1">
      <c r="A322" s="429"/>
      <c r="B322" s="129" t="s">
        <v>138</v>
      </c>
      <c r="C322" s="114" t="s">
        <v>405</v>
      </c>
      <c r="D322" s="115">
        <v>253135</v>
      </c>
      <c r="E322" s="551">
        <f>D322/D554</f>
        <v>0.0073873557745988425</v>
      </c>
      <c r="F322" s="266">
        <f t="shared" si="53"/>
        <v>253135</v>
      </c>
      <c r="G322" s="115">
        <v>0</v>
      </c>
      <c r="H322" s="262"/>
      <c r="I322" s="263">
        <f>F322</f>
        <v>253135</v>
      </c>
      <c r="J322" s="264"/>
      <c r="K322" s="264"/>
      <c r="L322" s="399"/>
    </row>
    <row r="323" spans="1:12" s="148" customFormat="1" ht="21" customHeight="1">
      <c r="A323" s="412" t="s">
        <v>223</v>
      </c>
      <c r="B323" s="413"/>
      <c r="C323" s="242" t="s">
        <v>249</v>
      </c>
      <c r="D323" s="261">
        <f>SUM(D324:D325)</f>
        <v>170</v>
      </c>
      <c r="E323" s="442">
        <f>D323/D554</f>
        <v>4.961188621414673E-06</v>
      </c>
      <c r="F323" s="261">
        <f aca="true" t="shared" si="54" ref="F323:L323">SUM(F324:F325)</f>
        <v>170</v>
      </c>
      <c r="G323" s="261">
        <f t="shared" si="54"/>
        <v>120</v>
      </c>
      <c r="H323" s="261">
        <f t="shared" si="54"/>
        <v>0</v>
      </c>
      <c r="I323" s="261">
        <f t="shared" si="54"/>
        <v>0</v>
      </c>
      <c r="J323" s="261">
        <f t="shared" si="54"/>
        <v>0</v>
      </c>
      <c r="K323" s="261">
        <f t="shared" si="54"/>
        <v>0</v>
      </c>
      <c r="L323" s="398">
        <f t="shared" si="54"/>
        <v>0</v>
      </c>
    </row>
    <row r="324" spans="1:12" s="148" customFormat="1" ht="18" customHeight="1">
      <c r="A324" s="429"/>
      <c r="B324" s="129" t="s">
        <v>669</v>
      </c>
      <c r="C324" s="7" t="s">
        <v>670</v>
      </c>
      <c r="D324" s="115">
        <v>120</v>
      </c>
      <c r="E324" s="551">
        <f>D324/D554</f>
        <v>3.5020154974691807E-06</v>
      </c>
      <c r="F324" s="115">
        <f>D324</f>
        <v>120</v>
      </c>
      <c r="G324" s="115">
        <f>F324</f>
        <v>120</v>
      </c>
      <c r="H324" s="262">
        <v>0</v>
      </c>
      <c r="I324" s="263">
        <v>0</v>
      </c>
      <c r="J324" s="264"/>
      <c r="K324" s="264"/>
      <c r="L324" s="399"/>
    </row>
    <row r="325" spans="1:12" s="148" customFormat="1" ht="23.25" customHeight="1">
      <c r="A325" s="429"/>
      <c r="B325" s="129" t="s">
        <v>17</v>
      </c>
      <c r="C325" s="7" t="s">
        <v>44</v>
      </c>
      <c r="D325" s="115">
        <v>50</v>
      </c>
      <c r="E325" s="551">
        <f>D325/D554</f>
        <v>1.459173123945492E-06</v>
      </c>
      <c r="F325" s="115">
        <f>D325</f>
        <v>50</v>
      </c>
      <c r="G325" s="115">
        <v>0</v>
      </c>
      <c r="H325" s="262">
        <v>0</v>
      </c>
      <c r="I325" s="263">
        <v>0</v>
      </c>
      <c r="J325" s="264"/>
      <c r="K325" s="264"/>
      <c r="L325" s="399"/>
    </row>
    <row r="326" spans="1:12" s="148" customFormat="1" ht="24.75" customHeight="1">
      <c r="A326" s="412" t="s">
        <v>250</v>
      </c>
      <c r="B326" s="413"/>
      <c r="C326" s="242" t="s">
        <v>251</v>
      </c>
      <c r="D326" s="261">
        <f>SUM(D327:D332)</f>
        <v>63366</v>
      </c>
      <c r="E326" s="442">
        <f>D326/D554</f>
        <v>0.001849239283438601</v>
      </c>
      <c r="F326" s="261">
        <f aca="true" t="shared" si="55" ref="F326:L326">SUM(F327:F332)</f>
        <v>63366</v>
      </c>
      <c r="G326" s="261">
        <f t="shared" si="55"/>
        <v>18720</v>
      </c>
      <c r="H326" s="261">
        <f t="shared" si="55"/>
        <v>3828</v>
      </c>
      <c r="I326" s="261">
        <f t="shared" si="55"/>
        <v>12000</v>
      </c>
      <c r="J326" s="261">
        <f t="shared" si="55"/>
        <v>0</v>
      </c>
      <c r="K326" s="261">
        <f t="shared" si="55"/>
        <v>0</v>
      </c>
      <c r="L326" s="398">
        <f t="shared" si="55"/>
        <v>0</v>
      </c>
    </row>
    <row r="327" spans="1:12" s="148" customFormat="1" ht="17.25" customHeight="1">
      <c r="A327" s="429"/>
      <c r="B327" s="129" t="s">
        <v>221</v>
      </c>
      <c r="C327" s="114" t="s">
        <v>513</v>
      </c>
      <c r="D327" s="115">
        <v>12000</v>
      </c>
      <c r="E327" s="551">
        <f>D327/D554</f>
        <v>0.0003502015497469181</v>
      </c>
      <c r="F327" s="115">
        <f aca="true" t="shared" si="56" ref="F327:F332">D327</f>
        <v>12000</v>
      </c>
      <c r="G327" s="115">
        <v>0</v>
      </c>
      <c r="H327" s="262">
        <v>0</v>
      </c>
      <c r="I327" s="263">
        <f>F327</f>
        <v>12000</v>
      </c>
      <c r="J327" s="264"/>
      <c r="K327" s="264"/>
      <c r="L327" s="399"/>
    </row>
    <row r="328" spans="1:12" s="148" customFormat="1" ht="15" customHeight="1">
      <c r="A328" s="429"/>
      <c r="B328" s="129" t="s">
        <v>693</v>
      </c>
      <c r="C328" s="114" t="s">
        <v>514</v>
      </c>
      <c r="D328" s="115">
        <v>8800</v>
      </c>
      <c r="E328" s="551">
        <f>D328/D554</f>
        <v>0.00025681446981440663</v>
      </c>
      <c r="F328" s="115">
        <f t="shared" si="56"/>
        <v>8800</v>
      </c>
      <c r="G328" s="115">
        <v>0</v>
      </c>
      <c r="H328" s="262"/>
      <c r="I328" s="263">
        <v>0</v>
      </c>
      <c r="J328" s="264"/>
      <c r="K328" s="264"/>
      <c r="L328" s="399"/>
    </row>
    <row r="329" spans="1:12" s="148" customFormat="1" ht="15.75" customHeight="1">
      <c r="A329" s="429"/>
      <c r="B329" s="129" t="s">
        <v>9</v>
      </c>
      <c r="C329" s="114" t="s">
        <v>374</v>
      </c>
      <c r="D329" s="115">
        <v>18720</v>
      </c>
      <c r="E329" s="551">
        <f>D329/D554</f>
        <v>0.0005463144176051922</v>
      </c>
      <c r="F329" s="115">
        <f t="shared" si="56"/>
        <v>18720</v>
      </c>
      <c r="G329" s="115">
        <f>F329</f>
        <v>18720</v>
      </c>
      <c r="H329" s="262"/>
      <c r="I329" s="263">
        <v>0</v>
      </c>
      <c r="J329" s="264"/>
      <c r="K329" s="264"/>
      <c r="L329" s="399"/>
    </row>
    <row r="330" spans="1:12" s="148" customFormat="1" ht="15" customHeight="1">
      <c r="A330" s="429"/>
      <c r="B330" s="129" t="s">
        <v>40</v>
      </c>
      <c r="C330" s="114" t="s">
        <v>76</v>
      </c>
      <c r="D330" s="115">
        <v>3369</v>
      </c>
      <c r="E330" s="551">
        <f>D330/D554</f>
        <v>9.831908509144725E-05</v>
      </c>
      <c r="F330" s="115">
        <f t="shared" si="56"/>
        <v>3369</v>
      </c>
      <c r="G330" s="115">
        <v>0</v>
      </c>
      <c r="H330" s="262">
        <f>F330</f>
        <v>3369</v>
      </c>
      <c r="I330" s="263">
        <v>0</v>
      </c>
      <c r="J330" s="264"/>
      <c r="K330" s="264"/>
      <c r="L330" s="399"/>
    </row>
    <row r="331" spans="1:12" s="148" customFormat="1" ht="15.75" customHeight="1">
      <c r="A331" s="429"/>
      <c r="B331" s="129" t="s">
        <v>15</v>
      </c>
      <c r="C331" s="114" t="s">
        <v>16</v>
      </c>
      <c r="D331" s="115">
        <v>459</v>
      </c>
      <c r="E331" s="551">
        <f>D331/D554</f>
        <v>1.3395209277819617E-05</v>
      </c>
      <c r="F331" s="115">
        <f t="shared" si="56"/>
        <v>459</v>
      </c>
      <c r="G331" s="115">
        <v>0</v>
      </c>
      <c r="H331" s="262">
        <f>F331</f>
        <v>459</v>
      </c>
      <c r="I331" s="263">
        <v>0</v>
      </c>
      <c r="J331" s="264"/>
      <c r="K331" s="264"/>
      <c r="L331" s="399"/>
    </row>
    <row r="332" spans="1:12" s="148" customFormat="1" ht="15.75" customHeight="1">
      <c r="A332" s="429"/>
      <c r="B332" s="129" t="s">
        <v>23</v>
      </c>
      <c r="C332" s="6" t="s">
        <v>24</v>
      </c>
      <c r="D332" s="115">
        <v>20018</v>
      </c>
      <c r="E332" s="551">
        <f>D332/D554</f>
        <v>0.0005841945519028172</v>
      </c>
      <c r="F332" s="115">
        <f t="shared" si="56"/>
        <v>20018</v>
      </c>
      <c r="G332" s="115">
        <v>0</v>
      </c>
      <c r="H332" s="262"/>
      <c r="I332" s="263">
        <v>0</v>
      </c>
      <c r="J332" s="264"/>
      <c r="K332" s="264"/>
      <c r="L332" s="399"/>
    </row>
    <row r="333" spans="1:12" s="148" customFormat="1" ht="19.5" customHeight="1">
      <c r="A333" s="412" t="s">
        <v>252</v>
      </c>
      <c r="B333" s="418"/>
      <c r="C333" s="241" t="s">
        <v>78</v>
      </c>
      <c r="D333" s="261">
        <f>D334</f>
        <v>54910</v>
      </c>
      <c r="E333" s="442">
        <f>D333/D554</f>
        <v>0.0016024639247169395</v>
      </c>
      <c r="F333" s="261">
        <f aca="true" t="shared" si="57" ref="F333:L333">F334</f>
        <v>54910</v>
      </c>
      <c r="G333" s="261">
        <f t="shared" si="57"/>
        <v>0</v>
      </c>
      <c r="H333" s="261">
        <f t="shared" si="57"/>
        <v>0</v>
      </c>
      <c r="I333" s="261">
        <f t="shared" si="57"/>
        <v>0</v>
      </c>
      <c r="J333" s="261">
        <f t="shared" si="57"/>
        <v>0</v>
      </c>
      <c r="K333" s="261">
        <f t="shared" si="57"/>
        <v>0</v>
      </c>
      <c r="L333" s="398">
        <f t="shared" si="57"/>
        <v>0</v>
      </c>
    </row>
    <row r="334" spans="1:12" s="148" customFormat="1" ht="19.5" customHeight="1">
      <c r="A334" s="429"/>
      <c r="B334" s="129" t="s">
        <v>29</v>
      </c>
      <c r="C334" s="115" t="s">
        <v>30</v>
      </c>
      <c r="D334" s="115">
        <v>54910</v>
      </c>
      <c r="E334" s="551">
        <f>D334/D554</f>
        <v>0.0016024639247169395</v>
      </c>
      <c r="F334" s="115">
        <f>D334</f>
        <v>54910</v>
      </c>
      <c r="G334" s="115">
        <v>0</v>
      </c>
      <c r="H334" s="262"/>
      <c r="I334" s="263">
        <v>0</v>
      </c>
      <c r="J334" s="264"/>
      <c r="K334" s="264"/>
      <c r="L334" s="399"/>
    </row>
    <row r="335" spans="1:12" s="147" customFormat="1" ht="23.25" customHeight="1">
      <c r="A335" s="431" t="s">
        <v>357</v>
      </c>
      <c r="B335" s="425"/>
      <c r="C335" s="185" t="s">
        <v>474</v>
      </c>
      <c r="D335" s="265">
        <f>D336</f>
        <v>417256</v>
      </c>
      <c r="E335" s="372">
        <f>D335/D554</f>
        <v>0.012176974820100005</v>
      </c>
      <c r="F335" s="265">
        <f aca="true" t="shared" si="58" ref="F335:L335">F336</f>
        <v>417256</v>
      </c>
      <c r="G335" s="265">
        <f t="shared" si="58"/>
        <v>14400</v>
      </c>
      <c r="H335" s="265">
        <f t="shared" si="58"/>
        <v>2952</v>
      </c>
      <c r="I335" s="265">
        <f t="shared" si="58"/>
        <v>0</v>
      </c>
      <c r="J335" s="265">
        <f t="shared" si="58"/>
        <v>0</v>
      </c>
      <c r="K335" s="265">
        <f t="shared" si="58"/>
        <v>0</v>
      </c>
      <c r="L335" s="400">
        <f t="shared" si="58"/>
        <v>0</v>
      </c>
    </row>
    <row r="336" spans="1:12" s="148" customFormat="1" ht="21.75" customHeight="1">
      <c r="A336" s="412" t="s">
        <v>358</v>
      </c>
      <c r="B336" s="418"/>
      <c r="C336" s="241" t="s">
        <v>359</v>
      </c>
      <c r="D336" s="261">
        <f>SUM(D337:D352)</f>
        <v>417256</v>
      </c>
      <c r="E336" s="442">
        <f>D336/D554</f>
        <v>0.012176974820100005</v>
      </c>
      <c r="F336" s="261">
        <f aca="true" t="shared" si="59" ref="F336:L336">SUM(F337:F352)</f>
        <v>417256</v>
      </c>
      <c r="G336" s="261">
        <f t="shared" si="59"/>
        <v>14400</v>
      </c>
      <c r="H336" s="261">
        <f t="shared" si="59"/>
        <v>2952</v>
      </c>
      <c r="I336" s="261">
        <f t="shared" si="59"/>
        <v>0</v>
      </c>
      <c r="J336" s="261">
        <f t="shared" si="59"/>
        <v>0</v>
      </c>
      <c r="K336" s="261">
        <f t="shared" si="59"/>
        <v>0</v>
      </c>
      <c r="L336" s="398">
        <f t="shared" si="59"/>
        <v>0</v>
      </c>
    </row>
    <row r="337" spans="1:12" s="148" customFormat="1" ht="18.75" customHeight="1">
      <c r="A337" s="429"/>
      <c r="B337" s="129" t="s">
        <v>360</v>
      </c>
      <c r="C337" s="115" t="s">
        <v>361</v>
      </c>
      <c r="D337" s="115">
        <v>269514</v>
      </c>
      <c r="E337" s="551">
        <f>D337/D554</f>
        <v>0.007865351706540907</v>
      </c>
      <c r="F337" s="115">
        <f>D337</f>
        <v>269514</v>
      </c>
      <c r="G337" s="115">
        <v>0</v>
      </c>
      <c r="H337" s="262"/>
      <c r="I337" s="263">
        <v>0</v>
      </c>
      <c r="J337" s="264"/>
      <c r="K337" s="264"/>
      <c r="L337" s="399"/>
    </row>
    <row r="338" spans="1:12" s="148" customFormat="1" ht="18.75" customHeight="1">
      <c r="A338" s="429"/>
      <c r="B338" s="129" t="s">
        <v>362</v>
      </c>
      <c r="C338" s="115" t="s">
        <v>361</v>
      </c>
      <c r="D338" s="115">
        <v>116886</v>
      </c>
      <c r="E338" s="551">
        <f>D338/D554</f>
        <v>0.0034111381953098557</v>
      </c>
      <c r="F338" s="115">
        <f aca="true" t="shared" si="60" ref="F338:F352">D338</f>
        <v>116886</v>
      </c>
      <c r="G338" s="115">
        <v>0</v>
      </c>
      <c r="H338" s="262"/>
      <c r="I338" s="263">
        <v>0</v>
      </c>
      <c r="J338" s="264"/>
      <c r="K338" s="264"/>
      <c r="L338" s="399"/>
    </row>
    <row r="339" spans="1:12" s="148" customFormat="1" ht="18" customHeight="1">
      <c r="A339" s="429"/>
      <c r="B339" s="129" t="s">
        <v>283</v>
      </c>
      <c r="C339" s="114" t="s">
        <v>374</v>
      </c>
      <c r="D339" s="115">
        <v>6905</v>
      </c>
      <c r="E339" s="551">
        <f>D339/D554</f>
        <v>0.00020151180841687245</v>
      </c>
      <c r="F339" s="115">
        <f t="shared" si="60"/>
        <v>6905</v>
      </c>
      <c r="G339" s="115">
        <f>F339</f>
        <v>6905</v>
      </c>
      <c r="H339" s="262"/>
      <c r="I339" s="263"/>
      <c r="J339" s="264"/>
      <c r="K339" s="264"/>
      <c r="L339" s="399"/>
    </row>
    <row r="340" spans="1:12" s="148" customFormat="1" ht="15.75" customHeight="1">
      <c r="A340" s="429"/>
      <c r="B340" s="129" t="s">
        <v>284</v>
      </c>
      <c r="C340" s="114" t="s">
        <v>374</v>
      </c>
      <c r="D340" s="115">
        <v>2995</v>
      </c>
      <c r="E340" s="551">
        <f>D340/D554</f>
        <v>8.740447012433497E-05</v>
      </c>
      <c r="F340" s="115">
        <f t="shared" si="60"/>
        <v>2995</v>
      </c>
      <c r="G340" s="115">
        <f>F340</f>
        <v>2995</v>
      </c>
      <c r="H340" s="262"/>
      <c r="I340" s="263"/>
      <c r="J340" s="264"/>
      <c r="K340" s="264"/>
      <c r="L340" s="399"/>
    </row>
    <row r="341" spans="1:12" s="148" customFormat="1" ht="15.75" customHeight="1">
      <c r="A341" s="429"/>
      <c r="B341" s="129" t="s">
        <v>285</v>
      </c>
      <c r="C341" s="114" t="s">
        <v>76</v>
      </c>
      <c r="D341" s="115">
        <v>1814</v>
      </c>
      <c r="E341" s="551">
        <f>D341/D554</f>
        <v>5.293880093674245E-05</v>
      </c>
      <c r="F341" s="115">
        <f t="shared" si="60"/>
        <v>1814</v>
      </c>
      <c r="G341" s="115">
        <v>0</v>
      </c>
      <c r="H341" s="262">
        <f>F341</f>
        <v>1814</v>
      </c>
      <c r="I341" s="263"/>
      <c r="J341" s="264"/>
      <c r="K341" s="264"/>
      <c r="L341" s="399"/>
    </row>
    <row r="342" spans="1:12" s="148" customFormat="1" ht="16.5" customHeight="1">
      <c r="A342" s="429"/>
      <c r="B342" s="129" t="s">
        <v>286</v>
      </c>
      <c r="C342" s="114" t="s">
        <v>76</v>
      </c>
      <c r="D342" s="115">
        <v>786</v>
      </c>
      <c r="E342" s="551">
        <f>D342/D554</f>
        <v>2.2938201508423134E-05</v>
      </c>
      <c r="F342" s="115">
        <f t="shared" si="60"/>
        <v>786</v>
      </c>
      <c r="G342" s="115">
        <v>0</v>
      </c>
      <c r="H342" s="262">
        <f>F342</f>
        <v>786</v>
      </c>
      <c r="I342" s="263"/>
      <c r="J342" s="264"/>
      <c r="K342" s="264"/>
      <c r="L342" s="399"/>
    </row>
    <row r="343" spans="1:12" s="148" customFormat="1" ht="18.75" customHeight="1">
      <c r="A343" s="429"/>
      <c r="B343" s="129" t="s">
        <v>287</v>
      </c>
      <c r="C343" s="114" t="s">
        <v>16</v>
      </c>
      <c r="D343" s="115">
        <v>246</v>
      </c>
      <c r="E343" s="551">
        <f>D343/D554</f>
        <v>7.179131769811821E-06</v>
      </c>
      <c r="F343" s="115">
        <f t="shared" si="60"/>
        <v>246</v>
      </c>
      <c r="G343" s="115">
        <v>0</v>
      </c>
      <c r="H343" s="262">
        <f>F343</f>
        <v>246</v>
      </c>
      <c r="I343" s="263"/>
      <c r="J343" s="264"/>
      <c r="K343" s="264"/>
      <c r="L343" s="399"/>
    </row>
    <row r="344" spans="1:12" s="148" customFormat="1" ht="15.75" customHeight="1">
      <c r="A344" s="429"/>
      <c r="B344" s="129" t="s">
        <v>288</v>
      </c>
      <c r="C344" s="114" t="s">
        <v>16</v>
      </c>
      <c r="D344" s="115">
        <v>106</v>
      </c>
      <c r="E344" s="551">
        <f>D344/D554</f>
        <v>3.093447022764443E-06</v>
      </c>
      <c r="F344" s="115">
        <f t="shared" si="60"/>
        <v>106</v>
      </c>
      <c r="G344" s="115">
        <v>0</v>
      </c>
      <c r="H344" s="262">
        <f>F344</f>
        <v>106</v>
      </c>
      <c r="I344" s="263"/>
      <c r="J344" s="264"/>
      <c r="K344" s="264"/>
      <c r="L344" s="399"/>
    </row>
    <row r="345" spans="1:12" s="148" customFormat="1" ht="15.75" customHeight="1">
      <c r="A345" s="429"/>
      <c r="B345" s="129" t="s">
        <v>363</v>
      </c>
      <c r="C345" s="115" t="s">
        <v>670</v>
      </c>
      <c r="D345" s="115">
        <v>3139</v>
      </c>
      <c r="E345" s="551">
        <f>D345/D554</f>
        <v>9.160688872129799E-05</v>
      </c>
      <c r="F345" s="115">
        <f t="shared" si="60"/>
        <v>3139</v>
      </c>
      <c r="G345" s="115">
        <f>F345</f>
        <v>3139</v>
      </c>
      <c r="H345" s="262"/>
      <c r="I345" s="263">
        <v>0</v>
      </c>
      <c r="J345" s="264"/>
      <c r="K345" s="264"/>
      <c r="L345" s="399"/>
    </row>
    <row r="346" spans="1:12" s="148" customFormat="1" ht="15.75" customHeight="1">
      <c r="A346" s="429"/>
      <c r="B346" s="129" t="s">
        <v>364</v>
      </c>
      <c r="C346" s="115" t="s">
        <v>670</v>
      </c>
      <c r="D346" s="115">
        <v>1361</v>
      </c>
      <c r="E346" s="551">
        <f>D346/D554</f>
        <v>3.97186924337963E-05</v>
      </c>
      <c r="F346" s="115">
        <f t="shared" si="60"/>
        <v>1361</v>
      </c>
      <c r="G346" s="115">
        <f>F346</f>
        <v>1361</v>
      </c>
      <c r="H346" s="262"/>
      <c r="I346" s="263">
        <v>0</v>
      </c>
      <c r="J346" s="264"/>
      <c r="K346" s="264"/>
      <c r="L346" s="399"/>
    </row>
    <row r="347" spans="1:12" s="148" customFormat="1" ht="15.75" customHeight="1">
      <c r="A347" s="429"/>
      <c r="B347" s="129" t="s">
        <v>365</v>
      </c>
      <c r="C347" s="115" t="s">
        <v>18</v>
      </c>
      <c r="D347" s="115">
        <v>3419</v>
      </c>
      <c r="E347" s="551">
        <f>D347/D554</f>
        <v>9.977825821539274E-05</v>
      </c>
      <c r="F347" s="115">
        <f t="shared" si="60"/>
        <v>3419</v>
      </c>
      <c r="G347" s="115">
        <v>0</v>
      </c>
      <c r="H347" s="262"/>
      <c r="I347" s="263">
        <v>0</v>
      </c>
      <c r="J347" s="264"/>
      <c r="K347" s="264"/>
      <c r="L347" s="399"/>
    </row>
    <row r="348" spans="1:12" s="148" customFormat="1" ht="15.75" customHeight="1">
      <c r="A348" s="429"/>
      <c r="B348" s="129" t="s">
        <v>368</v>
      </c>
      <c r="C348" s="115" t="s">
        <v>18</v>
      </c>
      <c r="D348" s="115">
        <v>1483</v>
      </c>
      <c r="E348" s="551">
        <f>D348/D554</f>
        <v>4.3279074856223295E-05</v>
      </c>
      <c r="F348" s="115">
        <f t="shared" si="60"/>
        <v>1483</v>
      </c>
      <c r="G348" s="115">
        <v>0</v>
      </c>
      <c r="H348" s="262"/>
      <c r="I348" s="263">
        <v>0</v>
      </c>
      <c r="J348" s="264"/>
      <c r="K348" s="264"/>
      <c r="L348" s="399"/>
    </row>
    <row r="349" spans="1:12" s="148" customFormat="1" ht="15" customHeight="1">
      <c r="A349" s="429"/>
      <c r="B349" s="129" t="s">
        <v>366</v>
      </c>
      <c r="C349" s="115" t="s">
        <v>101</v>
      </c>
      <c r="D349" s="115">
        <v>5442</v>
      </c>
      <c r="E349" s="551">
        <f>D349/D554</f>
        <v>0.00015881640281022736</v>
      </c>
      <c r="F349" s="115">
        <f t="shared" si="60"/>
        <v>5442</v>
      </c>
      <c r="G349" s="115">
        <v>0</v>
      </c>
      <c r="H349" s="262"/>
      <c r="I349" s="263">
        <v>0</v>
      </c>
      <c r="J349" s="264"/>
      <c r="K349" s="264"/>
      <c r="L349" s="399"/>
    </row>
    <row r="350" spans="1:12" s="148" customFormat="1" ht="15.75" customHeight="1">
      <c r="A350" s="429"/>
      <c r="B350" s="129" t="s">
        <v>367</v>
      </c>
      <c r="C350" s="115" t="s">
        <v>101</v>
      </c>
      <c r="D350" s="115">
        <v>2360</v>
      </c>
      <c r="E350" s="551">
        <f>D350/D554</f>
        <v>6.887297145022723E-05</v>
      </c>
      <c r="F350" s="115">
        <f t="shared" si="60"/>
        <v>2360</v>
      </c>
      <c r="G350" s="115">
        <v>0</v>
      </c>
      <c r="H350" s="262"/>
      <c r="I350" s="263">
        <v>0</v>
      </c>
      <c r="J350" s="264"/>
      <c r="K350" s="264"/>
      <c r="L350" s="399"/>
    </row>
    <row r="351" spans="1:12" s="148" customFormat="1" ht="15.75" customHeight="1">
      <c r="A351" s="429"/>
      <c r="B351" s="129" t="s">
        <v>319</v>
      </c>
      <c r="C351" s="114" t="s">
        <v>304</v>
      </c>
      <c r="D351" s="115">
        <v>558</v>
      </c>
      <c r="E351" s="551">
        <f>D351/D554</f>
        <v>1.628437206323169E-05</v>
      </c>
      <c r="F351" s="115">
        <f t="shared" si="60"/>
        <v>558</v>
      </c>
      <c r="G351" s="115">
        <v>0</v>
      </c>
      <c r="H351" s="262"/>
      <c r="I351" s="263"/>
      <c r="J351" s="264"/>
      <c r="K351" s="264"/>
      <c r="L351" s="399"/>
    </row>
    <row r="352" spans="1:12" s="148" customFormat="1" ht="19.5" customHeight="1">
      <c r="A352" s="429"/>
      <c r="B352" s="129" t="s">
        <v>320</v>
      </c>
      <c r="C352" s="114" t="s">
        <v>304</v>
      </c>
      <c r="D352" s="115">
        <v>242</v>
      </c>
      <c r="E352" s="551">
        <f>D352/D554</f>
        <v>7.062397919896181E-06</v>
      </c>
      <c r="F352" s="115">
        <f t="shared" si="60"/>
        <v>242</v>
      </c>
      <c r="G352" s="115">
        <v>0</v>
      </c>
      <c r="H352" s="262"/>
      <c r="I352" s="263"/>
      <c r="J352" s="264"/>
      <c r="K352" s="264"/>
      <c r="L352" s="399"/>
    </row>
    <row r="353" spans="1:12" s="148" customFormat="1" ht="21.75" customHeight="1">
      <c r="A353" s="415" t="s">
        <v>253</v>
      </c>
      <c r="B353" s="425"/>
      <c r="C353" s="185" t="s">
        <v>254</v>
      </c>
      <c r="D353" s="265">
        <f>D354+D358+D364</f>
        <v>5142799</v>
      </c>
      <c r="E353" s="372">
        <f>D353/D554</f>
        <v>0.15008468165307506</v>
      </c>
      <c r="F353" s="265">
        <f aca="true" t="shared" si="61" ref="F353:L353">F354+F358+F364</f>
        <v>1044580</v>
      </c>
      <c r="G353" s="265">
        <f t="shared" si="61"/>
        <v>500</v>
      </c>
      <c r="H353" s="265">
        <f t="shared" si="61"/>
        <v>0</v>
      </c>
      <c r="I353" s="265">
        <f t="shared" si="61"/>
        <v>287000</v>
      </c>
      <c r="J353" s="265">
        <f t="shared" si="61"/>
        <v>0</v>
      </c>
      <c r="K353" s="265">
        <f t="shared" si="61"/>
        <v>0</v>
      </c>
      <c r="L353" s="400">
        <f t="shared" si="61"/>
        <v>4098219</v>
      </c>
    </row>
    <row r="354" spans="1:12" s="148" customFormat="1" ht="19.5" customHeight="1">
      <c r="A354" s="417" t="s">
        <v>255</v>
      </c>
      <c r="B354" s="418"/>
      <c r="C354" s="241" t="s">
        <v>256</v>
      </c>
      <c r="D354" s="261">
        <f>SUM(D355:D357)</f>
        <v>4385219</v>
      </c>
      <c r="E354" s="442">
        <f>D354/D554</f>
        <v>0.12797587414830253</v>
      </c>
      <c r="F354" s="261">
        <f aca="true" t="shared" si="62" ref="F354:L354">SUM(F355:F357)</f>
        <v>287000</v>
      </c>
      <c r="G354" s="261">
        <f t="shared" si="62"/>
        <v>0</v>
      </c>
      <c r="H354" s="261">
        <f t="shared" si="62"/>
        <v>0</v>
      </c>
      <c r="I354" s="261">
        <f t="shared" si="62"/>
        <v>287000</v>
      </c>
      <c r="J354" s="261">
        <f t="shared" si="62"/>
        <v>0</v>
      </c>
      <c r="K354" s="261">
        <f t="shared" si="62"/>
        <v>0</v>
      </c>
      <c r="L354" s="398">
        <f t="shared" si="62"/>
        <v>4098219</v>
      </c>
    </row>
    <row r="355" spans="1:12" s="148" customFormat="1" ht="18" customHeight="1">
      <c r="A355" s="420"/>
      <c r="B355" s="129" t="s">
        <v>257</v>
      </c>
      <c r="C355" s="114" t="s">
        <v>825</v>
      </c>
      <c r="D355" s="115">
        <v>287000</v>
      </c>
      <c r="E355" s="551">
        <f>D355/D554</f>
        <v>0.008375653731447124</v>
      </c>
      <c r="F355" s="115">
        <f>D355</f>
        <v>287000</v>
      </c>
      <c r="G355" s="115">
        <v>0</v>
      </c>
      <c r="H355" s="262"/>
      <c r="I355" s="263">
        <f>F355</f>
        <v>287000</v>
      </c>
      <c r="J355" s="264"/>
      <c r="K355" s="264"/>
      <c r="L355" s="399"/>
    </row>
    <row r="356" spans="1:12" s="148" customFormat="1" ht="23.25" customHeight="1">
      <c r="A356" s="420"/>
      <c r="B356" s="129" t="s">
        <v>353</v>
      </c>
      <c r="C356" s="114" t="s">
        <v>782</v>
      </c>
      <c r="D356" s="115">
        <v>2115764</v>
      </c>
      <c r="E356" s="551">
        <f>D356/D554</f>
        <v>0.0617453193082282</v>
      </c>
      <c r="F356" s="115"/>
      <c r="G356" s="115">
        <v>0</v>
      </c>
      <c r="H356" s="262"/>
      <c r="I356" s="269">
        <v>0</v>
      </c>
      <c r="J356" s="264"/>
      <c r="K356" s="264"/>
      <c r="L356" s="405">
        <f>D356</f>
        <v>2115764</v>
      </c>
    </row>
    <row r="357" spans="1:12" s="148" customFormat="1" ht="22.5" customHeight="1">
      <c r="A357" s="420"/>
      <c r="B357" s="129" t="s">
        <v>508</v>
      </c>
      <c r="C357" s="114" t="s">
        <v>782</v>
      </c>
      <c r="D357" s="115">
        <v>1982455</v>
      </c>
      <c r="E357" s="551">
        <f>D357/D554</f>
        <v>0.05785490110862721</v>
      </c>
      <c r="F357" s="115"/>
      <c r="G357" s="115">
        <v>0</v>
      </c>
      <c r="H357" s="262"/>
      <c r="I357" s="269">
        <v>0</v>
      </c>
      <c r="J357" s="264"/>
      <c r="K357" s="264"/>
      <c r="L357" s="405">
        <f>D357</f>
        <v>1982455</v>
      </c>
    </row>
    <row r="358" spans="1:12" s="147" customFormat="1" ht="26.25" customHeight="1">
      <c r="A358" s="417" t="s">
        <v>369</v>
      </c>
      <c r="B358" s="433"/>
      <c r="C358" s="242" t="s">
        <v>370</v>
      </c>
      <c r="D358" s="261">
        <f>SUM(D359:D363)</f>
        <v>3580</v>
      </c>
      <c r="E358" s="442">
        <f>D358/D554</f>
        <v>0.00010447679567449723</v>
      </c>
      <c r="F358" s="261">
        <f aca="true" t="shared" si="63" ref="F358:L358">SUM(F359:F363)</f>
        <v>3580</v>
      </c>
      <c r="G358" s="261">
        <f t="shared" si="63"/>
        <v>500</v>
      </c>
      <c r="H358" s="261">
        <f t="shared" si="63"/>
        <v>0</v>
      </c>
      <c r="I358" s="261">
        <f t="shared" si="63"/>
        <v>0</v>
      </c>
      <c r="J358" s="261">
        <f t="shared" si="63"/>
        <v>0</v>
      </c>
      <c r="K358" s="261">
        <f t="shared" si="63"/>
        <v>0</v>
      </c>
      <c r="L358" s="398">
        <f t="shared" si="63"/>
        <v>0</v>
      </c>
    </row>
    <row r="359" spans="1:12" s="147" customFormat="1" ht="20.25" customHeight="1">
      <c r="A359" s="420"/>
      <c r="B359" s="131" t="s">
        <v>669</v>
      </c>
      <c r="C359" s="114" t="s">
        <v>497</v>
      </c>
      <c r="D359" s="115">
        <v>500</v>
      </c>
      <c r="E359" s="551">
        <f>D359/D554</f>
        <v>1.4591731239454921E-05</v>
      </c>
      <c r="F359" s="115">
        <f>D359</f>
        <v>500</v>
      </c>
      <c r="G359" s="115">
        <f>F359</f>
        <v>500</v>
      </c>
      <c r="H359" s="115"/>
      <c r="I359" s="266">
        <v>0</v>
      </c>
      <c r="J359" s="264"/>
      <c r="K359" s="264"/>
      <c r="L359" s="399"/>
    </row>
    <row r="360" spans="1:12" s="148" customFormat="1" ht="18" customHeight="1">
      <c r="A360" s="419"/>
      <c r="B360" s="131" t="s">
        <v>17</v>
      </c>
      <c r="C360" s="114" t="s">
        <v>18</v>
      </c>
      <c r="D360" s="115">
        <v>1500</v>
      </c>
      <c r="E360" s="551">
        <f>D360/D554</f>
        <v>4.377519371836476E-05</v>
      </c>
      <c r="F360" s="115">
        <f>D360</f>
        <v>1500</v>
      </c>
      <c r="G360" s="115">
        <v>0</v>
      </c>
      <c r="H360" s="115"/>
      <c r="I360" s="263">
        <v>0</v>
      </c>
      <c r="J360" s="264"/>
      <c r="K360" s="264"/>
      <c r="L360" s="399"/>
    </row>
    <row r="361" spans="1:12" s="148" customFormat="1" ht="16.5" customHeight="1">
      <c r="A361" s="419"/>
      <c r="B361" s="131" t="s">
        <v>19</v>
      </c>
      <c r="C361" s="115" t="s">
        <v>99</v>
      </c>
      <c r="D361" s="115">
        <v>200</v>
      </c>
      <c r="E361" s="551">
        <f>D361/D554</f>
        <v>5.836692495781968E-06</v>
      </c>
      <c r="F361" s="115">
        <f>D361</f>
        <v>200</v>
      </c>
      <c r="G361" s="115">
        <v>0</v>
      </c>
      <c r="H361" s="115"/>
      <c r="I361" s="263">
        <v>0</v>
      </c>
      <c r="J361" s="264"/>
      <c r="K361" s="264"/>
      <c r="L361" s="399"/>
    </row>
    <row r="362" spans="1:12" s="148" customFormat="1" ht="16.5" customHeight="1">
      <c r="A362" s="419"/>
      <c r="B362" s="131" t="s">
        <v>23</v>
      </c>
      <c r="C362" s="115" t="s">
        <v>101</v>
      </c>
      <c r="D362" s="115">
        <v>300</v>
      </c>
      <c r="E362" s="551">
        <f>D362/D554</f>
        <v>8.755038743672953E-06</v>
      </c>
      <c r="F362" s="115">
        <f>D362</f>
        <v>300</v>
      </c>
      <c r="G362" s="115">
        <v>0</v>
      </c>
      <c r="H362" s="115"/>
      <c r="I362" s="263">
        <v>0</v>
      </c>
      <c r="J362" s="264"/>
      <c r="K362" s="264"/>
      <c r="L362" s="399"/>
    </row>
    <row r="363" spans="1:12" s="148" customFormat="1" ht="18" customHeight="1">
      <c r="A363" s="419"/>
      <c r="B363" s="131" t="s">
        <v>671</v>
      </c>
      <c r="C363" s="115" t="s">
        <v>371</v>
      </c>
      <c r="D363" s="115">
        <v>1080</v>
      </c>
      <c r="E363" s="551">
        <f>D363/D554</f>
        <v>3.151813947722263E-05</v>
      </c>
      <c r="F363" s="115">
        <f>D363</f>
        <v>1080</v>
      </c>
      <c r="G363" s="115">
        <v>0</v>
      </c>
      <c r="H363" s="115"/>
      <c r="I363" s="263">
        <v>0</v>
      </c>
      <c r="J363" s="264"/>
      <c r="K363" s="264"/>
      <c r="L363" s="399"/>
    </row>
    <row r="364" spans="1:12" s="148" customFormat="1" ht="26.25" customHeight="1">
      <c r="A364" s="412" t="s">
        <v>264</v>
      </c>
      <c r="B364" s="432"/>
      <c r="C364" s="242" t="s">
        <v>265</v>
      </c>
      <c r="D364" s="261">
        <f aca="true" t="shared" si="64" ref="D364:L364">D365</f>
        <v>754000</v>
      </c>
      <c r="E364" s="442">
        <f>D364/D554</f>
        <v>0.02200433070909802</v>
      </c>
      <c r="F364" s="261">
        <f t="shared" si="64"/>
        <v>754000</v>
      </c>
      <c r="G364" s="261">
        <f t="shared" si="64"/>
        <v>0</v>
      </c>
      <c r="H364" s="261">
        <f t="shared" si="64"/>
        <v>0</v>
      </c>
      <c r="I364" s="261">
        <f t="shared" si="64"/>
        <v>0</v>
      </c>
      <c r="J364" s="261">
        <f t="shared" si="64"/>
        <v>0</v>
      </c>
      <c r="K364" s="261">
        <f t="shared" si="64"/>
        <v>0</v>
      </c>
      <c r="L364" s="398">
        <f t="shared" si="64"/>
        <v>0</v>
      </c>
    </row>
    <row r="365" spans="1:12" s="148" customFormat="1" ht="19.5" customHeight="1">
      <c r="A365" s="414"/>
      <c r="B365" s="131" t="s">
        <v>266</v>
      </c>
      <c r="C365" s="114" t="s">
        <v>267</v>
      </c>
      <c r="D365" s="115">
        <v>754000</v>
      </c>
      <c r="E365" s="551">
        <f>D365/D554</f>
        <v>0.02200433070909802</v>
      </c>
      <c r="F365" s="115">
        <f>D365</f>
        <v>754000</v>
      </c>
      <c r="G365" s="115"/>
      <c r="H365" s="262">
        <v>0</v>
      </c>
      <c r="I365" s="263">
        <v>0</v>
      </c>
      <c r="J365" s="264"/>
      <c r="K365" s="264"/>
      <c r="L365" s="399"/>
    </row>
    <row r="366" spans="1:12" s="148" customFormat="1" ht="29.25" customHeight="1">
      <c r="A366" s="415" t="s">
        <v>106</v>
      </c>
      <c r="B366" s="434"/>
      <c r="C366" s="185" t="s">
        <v>113</v>
      </c>
      <c r="D366" s="265">
        <f>D367+D389+D409+D414+D420+D439+D441+D443</f>
        <v>3259699</v>
      </c>
      <c r="E366" s="372">
        <f>D366/D554</f>
        <v>0.09512930345903993</v>
      </c>
      <c r="F366" s="265">
        <f aca="true" t="shared" si="65" ref="F366:L366">F367+F389+F409+F414+F420+F439+F441+F443</f>
        <v>3259699</v>
      </c>
      <c r="G366" s="265">
        <f t="shared" si="65"/>
        <v>1184354</v>
      </c>
      <c r="H366" s="265">
        <f t="shared" si="65"/>
        <v>186319</v>
      </c>
      <c r="I366" s="265">
        <f t="shared" si="65"/>
        <v>202709</v>
      </c>
      <c r="J366" s="265">
        <f t="shared" si="65"/>
        <v>0</v>
      </c>
      <c r="K366" s="265">
        <f t="shared" si="65"/>
        <v>0</v>
      </c>
      <c r="L366" s="400">
        <f t="shared" si="65"/>
        <v>0</v>
      </c>
    </row>
    <row r="367" spans="1:12" s="148" customFormat="1" ht="28.5" customHeight="1">
      <c r="A367" s="417" t="s">
        <v>108</v>
      </c>
      <c r="B367" s="433"/>
      <c r="C367" s="242" t="s">
        <v>269</v>
      </c>
      <c r="D367" s="261">
        <f>SUM(D368:D388)</f>
        <v>1138627</v>
      </c>
      <c r="E367" s="442">
        <f>D367/D554</f>
        <v>0.03322907833197367</v>
      </c>
      <c r="F367" s="261">
        <f aca="true" t="shared" si="66" ref="F367:L367">SUM(F368:F388)</f>
        <v>1138627</v>
      </c>
      <c r="G367" s="261">
        <f t="shared" si="66"/>
        <v>499525</v>
      </c>
      <c r="H367" s="261">
        <f t="shared" si="66"/>
        <v>86658</v>
      </c>
      <c r="I367" s="261">
        <f t="shared" si="66"/>
        <v>181627</v>
      </c>
      <c r="J367" s="261">
        <f t="shared" si="66"/>
        <v>0</v>
      </c>
      <c r="K367" s="261">
        <f t="shared" si="66"/>
        <v>0</v>
      </c>
      <c r="L367" s="398">
        <f t="shared" si="66"/>
        <v>0</v>
      </c>
    </row>
    <row r="368" spans="1:12" s="148" customFormat="1" ht="18.75" customHeight="1">
      <c r="A368" s="420"/>
      <c r="B368" s="131" t="s">
        <v>834</v>
      </c>
      <c r="C368" s="115" t="s">
        <v>263</v>
      </c>
      <c r="D368" s="115">
        <v>648</v>
      </c>
      <c r="E368" s="551">
        <f>D368/D554</f>
        <v>1.8910883686333578E-05</v>
      </c>
      <c r="F368" s="266">
        <f>D368</f>
        <v>648</v>
      </c>
      <c r="G368" s="115"/>
      <c r="H368" s="262"/>
      <c r="I368" s="263">
        <v>0</v>
      </c>
      <c r="J368" s="264"/>
      <c r="K368" s="264"/>
      <c r="L368" s="399"/>
    </row>
    <row r="369" spans="1:12" s="148" customFormat="1" ht="19.5" customHeight="1">
      <c r="A369" s="420"/>
      <c r="B369" s="131" t="s">
        <v>270</v>
      </c>
      <c r="C369" s="115" t="s">
        <v>271</v>
      </c>
      <c r="D369" s="115">
        <v>94508</v>
      </c>
      <c r="E369" s="551">
        <f>D369/D554</f>
        <v>0.0027580706719568114</v>
      </c>
      <c r="F369" s="266">
        <f aca="true" t="shared" si="67" ref="F369:F388">D369</f>
        <v>94508</v>
      </c>
      <c r="G369" s="115">
        <v>0</v>
      </c>
      <c r="H369" s="262"/>
      <c r="I369" s="263">
        <v>0</v>
      </c>
      <c r="J369" s="264"/>
      <c r="K369" s="264"/>
      <c r="L369" s="399"/>
    </row>
    <row r="370" spans="1:12" s="148" customFormat="1" ht="15.75" customHeight="1">
      <c r="A370" s="420"/>
      <c r="B370" s="131" t="s">
        <v>9</v>
      </c>
      <c r="C370" s="114" t="s">
        <v>374</v>
      </c>
      <c r="D370" s="115">
        <v>465125</v>
      </c>
      <c r="E370" s="551">
        <f>D370/D554</f>
        <v>0.01357395798550294</v>
      </c>
      <c r="F370" s="266">
        <f t="shared" si="67"/>
        <v>465125</v>
      </c>
      <c r="G370" s="115">
        <f>F370</f>
        <v>465125</v>
      </c>
      <c r="H370" s="262"/>
      <c r="I370" s="263">
        <v>0</v>
      </c>
      <c r="J370" s="264"/>
      <c r="K370" s="264"/>
      <c r="L370" s="399"/>
    </row>
    <row r="371" spans="1:12" s="148" customFormat="1" ht="18" customHeight="1">
      <c r="A371" s="420"/>
      <c r="B371" s="131" t="s">
        <v>13</v>
      </c>
      <c r="C371" s="114" t="s">
        <v>14</v>
      </c>
      <c r="D371" s="115">
        <v>34400</v>
      </c>
      <c r="E371" s="551">
        <f>D371/D554</f>
        <v>0.0010039111092744986</v>
      </c>
      <c r="F371" s="266">
        <f t="shared" si="67"/>
        <v>34400</v>
      </c>
      <c r="G371" s="115">
        <f>F371</f>
        <v>34400</v>
      </c>
      <c r="H371" s="262"/>
      <c r="I371" s="263">
        <v>0</v>
      </c>
      <c r="J371" s="264"/>
      <c r="K371" s="264"/>
      <c r="L371" s="399"/>
    </row>
    <row r="372" spans="1:12" s="148" customFormat="1" ht="17.25" customHeight="1">
      <c r="A372" s="420"/>
      <c r="B372" s="422" t="s">
        <v>62</v>
      </c>
      <c r="C372" s="114" t="s">
        <v>76</v>
      </c>
      <c r="D372" s="115">
        <v>76078</v>
      </c>
      <c r="E372" s="551">
        <f>D372/D554</f>
        <v>0.0022202194584705027</v>
      </c>
      <c r="F372" s="266">
        <f t="shared" si="67"/>
        <v>76078</v>
      </c>
      <c r="G372" s="115"/>
      <c r="H372" s="262">
        <f>F372</f>
        <v>76078</v>
      </c>
      <c r="I372" s="263">
        <v>0</v>
      </c>
      <c r="J372" s="264"/>
      <c r="K372" s="264"/>
      <c r="L372" s="399"/>
    </row>
    <row r="373" spans="1:12" s="148" customFormat="1" ht="15.75" customHeight="1">
      <c r="A373" s="420"/>
      <c r="B373" s="422" t="s">
        <v>15</v>
      </c>
      <c r="C373" s="114" t="s">
        <v>16</v>
      </c>
      <c r="D373" s="115">
        <v>10580</v>
      </c>
      <c r="E373" s="551">
        <f>D373/D554</f>
        <v>0.00030876103302686613</v>
      </c>
      <c r="F373" s="266">
        <f t="shared" si="67"/>
        <v>10580</v>
      </c>
      <c r="G373" s="115"/>
      <c r="H373" s="262">
        <f>F373</f>
        <v>10580</v>
      </c>
      <c r="I373" s="263">
        <v>0</v>
      </c>
      <c r="J373" s="264"/>
      <c r="K373" s="264"/>
      <c r="L373" s="399"/>
    </row>
    <row r="374" spans="1:12" s="148" customFormat="1" ht="17.25" customHeight="1">
      <c r="A374" s="420"/>
      <c r="B374" s="131" t="s">
        <v>17</v>
      </c>
      <c r="C374" s="115" t="s">
        <v>143</v>
      </c>
      <c r="D374" s="115">
        <v>52671</v>
      </c>
      <c r="E374" s="551">
        <f>D374/D554</f>
        <v>0.0015371221522266602</v>
      </c>
      <c r="F374" s="266">
        <f t="shared" si="67"/>
        <v>52671</v>
      </c>
      <c r="G374" s="115">
        <v>0</v>
      </c>
      <c r="H374" s="262"/>
      <c r="I374" s="263">
        <v>0</v>
      </c>
      <c r="J374" s="264"/>
      <c r="K374" s="264"/>
      <c r="L374" s="399"/>
    </row>
    <row r="375" spans="1:12" s="148" customFormat="1" ht="16.5" customHeight="1">
      <c r="A375" s="420"/>
      <c r="B375" s="131" t="s">
        <v>96</v>
      </c>
      <c r="C375" s="115" t="s">
        <v>272</v>
      </c>
      <c r="D375" s="115">
        <v>75816</v>
      </c>
      <c r="E375" s="551">
        <f>D375/D554</f>
        <v>0.0022125733913010287</v>
      </c>
      <c r="F375" s="266">
        <f t="shared" si="67"/>
        <v>75816</v>
      </c>
      <c r="G375" s="115">
        <v>0</v>
      </c>
      <c r="H375" s="262"/>
      <c r="I375" s="263">
        <v>0</v>
      </c>
      <c r="J375" s="264"/>
      <c r="K375" s="264"/>
      <c r="L375" s="399"/>
    </row>
    <row r="376" spans="1:12" s="148" customFormat="1" ht="15.75" customHeight="1">
      <c r="A376" s="420"/>
      <c r="B376" s="131" t="s">
        <v>275</v>
      </c>
      <c r="C376" s="115" t="s">
        <v>276</v>
      </c>
      <c r="D376" s="115">
        <v>3960</v>
      </c>
      <c r="E376" s="551">
        <f>D376/D554</f>
        <v>0.00011556651141648297</v>
      </c>
      <c r="F376" s="266">
        <f t="shared" si="67"/>
        <v>3960</v>
      </c>
      <c r="G376" s="115">
        <v>0</v>
      </c>
      <c r="H376" s="262"/>
      <c r="I376" s="263">
        <v>0</v>
      </c>
      <c r="J376" s="264"/>
      <c r="K376" s="264"/>
      <c r="L376" s="399"/>
    </row>
    <row r="377" spans="1:12" s="148" customFormat="1" ht="16.5" customHeight="1">
      <c r="A377" s="420"/>
      <c r="B377" s="131" t="s">
        <v>19</v>
      </c>
      <c r="C377" s="115" t="s">
        <v>99</v>
      </c>
      <c r="D377" s="115">
        <v>89700</v>
      </c>
      <c r="E377" s="551">
        <f>D377/D554</f>
        <v>0.0026177565843582126</v>
      </c>
      <c r="F377" s="266">
        <f t="shared" si="67"/>
        <v>89700</v>
      </c>
      <c r="G377" s="115">
        <v>0</v>
      </c>
      <c r="H377" s="262"/>
      <c r="I377" s="263">
        <v>0</v>
      </c>
      <c r="J377" s="264"/>
      <c r="K377" s="264"/>
      <c r="L377" s="399"/>
    </row>
    <row r="378" spans="1:12" s="148" customFormat="1" ht="16.5" customHeight="1">
      <c r="A378" s="420"/>
      <c r="B378" s="131" t="s">
        <v>82</v>
      </c>
      <c r="C378" s="115" t="s">
        <v>83</v>
      </c>
      <c r="D378" s="115">
        <v>200</v>
      </c>
      <c r="E378" s="551">
        <f>D378/D554</f>
        <v>5.836692495781968E-06</v>
      </c>
      <c r="F378" s="266">
        <f t="shared" si="67"/>
        <v>200</v>
      </c>
      <c r="G378" s="115">
        <v>0</v>
      </c>
      <c r="H378" s="262"/>
      <c r="I378" s="263"/>
      <c r="J378" s="264"/>
      <c r="K378" s="264"/>
      <c r="L378" s="399"/>
    </row>
    <row r="379" spans="1:12" s="148" customFormat="1" ht="16.5" customHeight="1">
      <c r="A379" s="420"/>
      <c r="B379" s="131" t="s">
        <v>23</v>
      </c>
      <c r="C379" s="115" t="s">
        <v>101</v>
      </c>
      <c r="D379" s="115">
        <v>15630</v>
      </c>
      <c r="E379" s="551">
        <f>D379/D554</f>
        <v>0.0004561375185453608</v>
      </c>
      <c r="F379" s="266">
        <f t="shared" si="67"/>
        <v>15630</v>
      </c>
      <c r="G379" s="115">
        <v>0</v>
      </c>
      <c r="H379" s="262"/>
      <c r="I379" s="263">
        <v>0</v>
      </c>
      <c r="J379" s="264"/>
      <c r="K379" s="264"/>
      <c r="L379" s="399"/>
    </row>
    <row r="380" spans="1:12" s="148" customFormat="1" ht="16.5" customHeight="1">
      <c r="A380" s="420"/>
      <c r="B380" s="131" t="s">
        <v>671</v>
      </c>
      <c r="C380" s="115" t="s">
        <v>371</v>
      </c>
      <c r="D380" s="115">
        <v>1908</v>
      </c>
      <c r="E380" s="551">
        <f>D380/D554</f>
        <v>5.568204640975998E-05</v>
      </c>
      <c r="F380" s="266">
        <f t="shared" si="67"/>
        <v>1908</v>
      </c>
      <c r="G380" s="115">
        <v>0</v>
      </c>
      <c r="H380" s="262"/>
      <c r="I380" s="263">
        <v>0</v>
      </c>
      <c r="J380" s="264"/>
      <c r="K380" s="264"/>
      <c r="L380" s="399"/>
    </row>
    <row r="381" spans="1:12" s="148" customFormat="1" ht="16.5" customHeight="1">
      <c r="A381" s="420"/>
      <c r="B381" s="131" t="s">
        <v>298</v>
      </c>
      <c r="C381" s="114" t="s">
        <v>302</v>
      </c>
      <c r="D381" s="115">
        <v>2900</v>
      </c>
      <c r="E381" s="551">
        <f>D381/D554</f>
        <v>8.463204118883854E-05</v>
      </c>
      <c r="F381" s="266">
        <f t="shared" si="67"/>
        <v>2900</v>
      </c>
      <c r="G381" s="115">
        <v>0</v>
      </c>
      <c r="H381" s="262"/>
      <c r="I381" s="263"/>
      <c r="J381" s="264"/>
      <c r="K381" s="264"/>
      <c r="L381" s="399"/>
    </row>
    <row r="382" spans="1:12" s="148" customFormat="1" ht="16.5" customHeight="1">
      <c r="A382" s="420"/>
      <c r="B382" s="131" t="s">
        <v>25</v>
      </c>
      <c r="C382" s="115" t="s">
        <v>26</v>
      </c>
      <c r="D382" s="115">
        <v>3600</v>
      </c>
      <c r="E382" s="551">
        <f>D382/D554</f>
        <v>0.00010506046492407544</v>
      </c>
      <c r="F382" s="266">
        <f t="shared" si="67"/>
        <v>3600</v>
      </c>
      <c r="G382" s="115">
        <v>0</v>
      </c>
      <c r="H382" s="262"/>
      <c r="I382" s="263">
        <v>0</v>
      </c>
      <c r="J382" s="264"/>
      <c r="K382" s="264"/>
      <c r="L382" s="399"/>
    </row>
    <row r="383" spans="1:12" s="148" customFormat="1" ht="16.5" customHeight="1">
      <c r="A383" s="420"/>
      <c r="B383" s="131" t="s">
        <v>27</v>
      </c>
      <c r="C383" s="115" t="s">
        <v>28</v>
      </c>
      <c r="D383" s="115">
        <v>720</v>
      </c>
      <c r="E383" s="551">
        <f>D383/D554</f>
        <v>2.1012092984815087E-05</v>
      </c>
      <c r="F383" s="266">
        <f t="shared" si="67"/>
        <v>720</v>
      </c>
      <c r="G383" s="115">
        <v>0</v>
      </c>
      <c r="H383" s="262"/>
      <c r="I383" s="263">
        <v>0</v>
      </c>
      <c r="J383" s="264"/>
      <c r="K383" s="264"/>
      <c r="L383" s="399"/>
    </row>
    <row r="384" spans="1:12" s="148" customFormat="1" ht="15" customHeight="1">
      <c r="A384" s="420"/>
      <c r="B384" s="131" t="s">
        <v>29</v>
      </c>
      <c r="C384" s="115" t="s">
        <v>30</v>
      </c>
      <c r="D384" s="115">
        <v>26056</v>
      </c>
      <c r="E384" s="551">
        <f>D384/D554</f>
        <v>0.0007604042983504749</v>
      </c>
      <c r="F384" s="266">
        <f t="shared" si="67"/>
        <v>26056</v>
      </c>
      <c r="G384" s="115">
        <v>0</v>
      </c>
      <c r="H384" s="262"/>
      <c r="I384" s="263">
        <v>0</v>
      </c>
      <c r="J384" s="264"/>
      <c r="K384" s="264"/>
      <c r="L384" s="399"/>
    </row>
    <row r="385" spans="1:12" s="148" customFormat="1" ht="21.75" customHeight="1">
      <c r="A385" s="420"/>
      <c r="B385" s="131" t="s">
        <v>299</v>
      </c>
      <c r="C385" s="114" t="s">
        <v>303</v>
      </c>
      <c r="D385" s="115">
        <v>1000</v>
      </c>
      <c r="E385" s="551">
        <f>D385/D554</f>
        <v>2.9183462478909842E-05</v>
      </c>
      <c r="F385" s="266">
        <f t="shared" si="67"/>
        <v>1000</v>
      </c>
      <c r="G385" s="115">
        <v>0</v>
      </c>
      <c r="H385" s="262"/>
      <c r="I385" s="263"/>
      <c r="J385" s="264"/>
      <c r="K385" s="264"/>
      <c r="L385" s="399"/>
    </row>
    <row r="386" spans="1:12" s="148" customFormat="1" ht="20.25" customHeight="1">
      <c r="A386" s="420"/>
      <c r="B386" s="131" t="s">
        <v>300</v>
      </c>
      <c r="C386" s="114" t="s">
        <v>304</v>
      </c>
      <c r="D386" s="115">
        <v>500</v>
      </c>
      <c r="E386" s="551">
        <f>D386/D554</f>
        <v>1.4591731239454921E-05</v>
      </c>
      <c r="F386" s="266">
        <f t="shared" si="67"/>
        <v>500</v>
      </c>
      <c r="G386" s="115">
        <v>0</v>
      </c>
      <c r="H386" s="262"/>
      <c r="I386" s="263"/>
      <c r="J386" s="264"/>
      <c r="K386" s="264"/>
      <c r="L386" s="399"/>
    </row>
    <row r="387" spans="1:12" s="148" customFormat="1" ht="21.75" customHeight="1">
      <c r="A387" s="420"/>
      <c r="B387" s="131" t="s">
        <v>301</v>
      </c>
      <c r="C387" s="114" t="s">
        <v>305</v>
      </c>
      <c r="D387" s="115">
        <v>1000</v>
      </c>
      <c r="E387" s="551">
        <f>D387/D554</f>
        <v>2.9183462478909842E-05</v>
      </c>
      <c r="F387" s="266">
        <f t="shared" si="67"/>
        <v>1000</v>
      </c>
      <c r="G387" s="115">
        <v>0</v>
      </c>
      <c r="H387" s="262"/>
      <c r="I387" s="263"/>
      <c r="J387" s="264"/>
      <c r="K387" s="264"/>
      <c r="L387" s="399"/>
    </row>
    <row r="388" spans="1:12" s="148" customFormat="1" ht="22.5" customHeight="1">
      <c r="A388" s="420"/>
      <c r="B388" s="131" t="s">
        <v>221</v>
      </c>
      <c r="C388" s="114" t="s">
        <v>502</v>
      </c>
      <c r="D388" s="115">
        <v>181627</v>
      </c>
      <c r="E388" s="551">
        <f>D388/D554</f>
        <v>0.005300504739656957</v>
      </c>
      <c r="F388" s="266">
        <f t="shared" si="67"/>
        <v>181627</v>
      </c>
      <c r="G388" s="115">
        <v>0</v>
      </c>
      <c r="H388" s="262">
        <v>0</v>
      </c>
      <c r="I388" s="263">
        <f>F388</f>
        <v>181627</v>
      </c>
      <c r="J388" s="264"/>
      <c r="K388" s="264"/>
      <c r="L388" s="399"/>
    </row>
    <row r="389" spans="1:12" s="148" customFormat="1" ht="19.5" customHeight="1">
      <c r="A389" s="417" t="s">
        <v>109</v>
      </c>
      <c r="B389" s="433"/>
      <c r="C389" s="242" t="s">
        <v>274</v>
      </c>
      <c r="D389" s="261">
        <f>SUM(D390:D408)</f>
        <v>847800</v>
      </c>
      <c r="E389" s="442">
        <f>D389/D554</f>
        <v>0.024741739489619764</v>
      </c>
      <c r="F389" s="261">
        <f aca="true" t="shared" si="68" ref="F389:L389">SUM(F390:F408)</f>
        <v>847800</v>
      </c>
      <c r="G389" s="261">
        <f t="shared" si="68"/>
        <v>443097</v>
      </c>
      <c r="H389" s="261">
        <f t="shared" si="68"/>
        <v>62058</v>
      </c>
      <c r="I389" s="261">
        <f t="shared" si="68"/>
        <v>0</v>
      </c>
      <c r="J389" s="261">
        <f t="shared" si="68"/>
        <v>0</v>
      </c>
      <c r="K389" s="261">
        <f t="shared" si="68"/>
        <v>0</v>
      </c>
      <c r="L389" s="398">
        <f t="shared" si="68"/>
        <v>0</v>
      </c>
    </row>
    <row r="390" spans="1:12" s="148" customFormat="1" ht="24" customHeight="1">
      <c r="A390" s="414"/>
      <c r="B390" s="131" t="s">
        <v>9</v>
      </c>
      <c r="C390" s="114" t="s">
        <v>10</v>
      </c>
      <c r="D390" s="115">
        <v>412897</v>
      </c>
      <c r="E390" s="551">
        <f>D390/D554</f>
        <v>0.012049764107154437</v>
      </c>
      <c r="F390" s="115">
        <f>D390</f>
        <v>412897</v>
      </c>
      <c r="G390" s="115">
        <f>F390</f>
        <v>412897</v>
      </c>
      <c r="H390" s="262"/>
      <c r="I390" s="263">
        <v>0</v>
      </c>
      <c r="J390" s="264"/>
      <c r="K390" s="264"/>
      <c r="L390" s="399"/>
    </row>
    <row r="391" spans="1:12" s="148" customFormat="1" ht="17.25" customHeight="1">
      <c r="A391" s="414"/>
      <c r="B391" s="131" t="s">
        <v>13</v>
      </c>
      <c r="C391" s="114" t="s">
        <v>14</v>
      </c>
      <c r="D391" s="115">
        <v>30200</v>
      </c>
      <c r="E391" s="551">
        <f>D391/D554</f>
        <v>0.0008813405668630772</v>
      </c>
      <c r="F391" s="115">
        <f aca="true" t="shared" si="69" ref="F391:F408">D391</f>
        <v>30200</v>
      </c>
      <c r="G391" s="115">
        <f>F391</f>
        <v>30200</v>
      </c>
      <c r="H391" s="262"/>
      <c r="I391" s="263">
        <v>0</v>
      </c>
      <c r="J391" s="264"/>
      <c r="K391" s="264"/>
      <c r="L391" s="399"/>
    </row>
    <row r="392" spans="1:12" s="148" customFormat="1" ht="18" customHeight="1">
      <c r="A392" s="414"/>
      <c r="B392" s="422" t="s">
        <v>62</v>
      </c>
      <c r="C392" s="114" t="s">
        <v>76</v>
      </c>
      <c r="D392" s="115">
        <v>52292</v>
      </c>
      <c r="E392" s="551">
        <f>D392/D554</f>
        <v>0.0015260616199471535</v>
      </c>
      <c r="F392" s="115">
        <f t="shared" si="69"/>
        <v>52292</v>
      </c>
      <c r="G392" s="115">
        <v>0</v>
      </c>
      <c r="H392" s="262">
        <f>F392</f>
        <v>52292</v>
      </c>
      <c r="I392" s="263">
        <v>0</v>
      </c>
      <c r="J392" s="264"/>
      <c r="K392" s="264"/>
      <c r="L392" s="399"/>
    </row>
    <row r="393" spans="1:12" s="148" customFormat="1" ht="15.75" customHeight="1">
      <c r="A393" s="414"/>
      <c r="B393" s="131" t="s">
        <v>15</v>
      </c>
      <c r="C393" s="115" t="s">
        <v>16</v>
      </c>
      <c r="D393" s="115">
        <v>9766</v>
      </c>
      <c r="E393" s="551">
        <f>D393/D554</f>
        <v>0.0002850056945690335</v>
      </c>
      <c r="F393" s="115">
        <f t="shared" si="69"/>
        <v>9766</v>
      </c>
      <c r="G393" s="115">
        <v>0</v>
      </c>
      <c r="H393" s="262">
        <f>F393</f>
        <v>9766</v>
      </c>
      <c r="I393" s="263">
        <v>0</v>
      </c>
      <c r="J393" s="264"/>
      <c r="K393" s="264"/>
      <c r="L393" s="399"/>
    </row>
    <row r="394" spans="1:12" s="148" customFormat="1" ht="15.75" customHeight="1">
      <c r="A394" s="414"/>
      <c r="B394" s="131" t="s">
        <v>17</v>
      </c>
      <c r="C394" s="115" t="s">
        <v>143</v>
      </c>
      <c r="D394" s="115">
        <v>89014</v>
      </c>
      <c r="E394" s="551">
        <f>D394/D554</f>
        <v>0.0025977367290976805</v>
      </c>
      <c r="F394" s="115">
        <f t="shared" si="69"/>
        <v>89014</v>
      </c>
      <c r="G394" s="115">
        <v>0</v>
      </c>
      <c r="H394" s="262"/>
      <c r="I394" s="263">
        <v>0</v>
      </c>
      <c r="J394" s="264"/>
      <c r="K394" s="264"/>
      <c r="L394" s="399"/>
    </row>
    <row r="395" spans="1:12" s="148" customFormat="1" ht="16.5" customHeight="1">
      <c r="A395" s="414"/>
      <c r="B395" s="131" t="s">
        <v>96</v>
      </c>
      <c r="C395" s="115" t="s">
        <v>272</v>
      </c>
      <c r="D395" s="115">
        <v>2000</v>
      </c>
      <c r="E395" s="551">
        <f>D395/D554</f>
        <v>5.8366924957819684E-05</v>
      </c>
      <c r="F395" s="115">
        <f t="shared" si="69"/>
        <v>2000</v>
      </c>
      <c r="G395" s="115">
        <v>0</v>
      </c>
      <c r="H395" s="262"/>
      <c r="I395" s="263">
        <v>0</v>
      </c>
      <c r="J395" s="264"/>
      <c r="K395" s="264"/>
      <c r="L395" s="399"/>
    </row>
    <row r="396" spans="1:12" s="148" customFormat="1" ht="16.5" customHeight="1">
      <c r="A396" s="414"/>
      <c r="B396" s="131" t="s">
        <v>275</v>
      </c>
      <c r="C396" s="115" t="s">
        <v>276</v>
      </c>
      <c r="D396" s="115">
        <v>9400</v>
      </c>
      <c r="E396" s="551">
        <f>D396/D554</f>
        <v>0.00027432454730175253</v>
      </c>
      <c r="F396" s="115">
        <f t="shared" si="69"/>
        <v>9400</v>
      </c>
      <c r="G396" s="115">
        <v>0</v>
      </c>
      <c r="H396" s="262"/>
      <c r="I396" s="263">
        <v>0</v>
      </c>
      <c r="J396" s="264"/>
      <c r="K396" s="264"/>
      <c r="L396" s="399"/>
    </row>
    <row r="397" spans="1:12" s="148" customFormat="1" ht="14.25" customHeight="1">
      <c r="A397" s="414"/>
      <c r="B397" s="131" t="s">
        <v>19</v>
      </c>
      <c r="C397" s="115" t="s">
        <v>99</v>
      </c>
      <c r="D397" s="115">
        <v>50000</v>
      </c>
      <c r="E397" s="551">
        <f>D397/D554</f>
        <v>0.0014591731239454921</v>
      </c>
      <c r="F397" s="115">
        <f t="shared" si="69"/>
        <v>50000</v>
      </c>
      <c r="G397" s="115">
        <v>0</v>
      </c>
      <c r="H397" s="262"/>
      <c r="I397" s="263">
        <v>0</v>
      </c>
      <c r="J397" s="264"/>
      <c r="K397" s="264"/>
      <c r="L397" s="399"/>
    </row>
    <row r="398" spans="1:12" s="148" customFormat="1" ht="14.25" customHeight="1">
      <c r="A398" s="414"/>
      <c r="B398" s="131" t="s">
        <v>82</v>
      </c>
      <c r="C398" s="115" t="s">
        <v>83</v>
      </c>
      <c r="D398" s="115">
        <v>300</v>
      </c>
      <c r="E398" s="551">
        <f>D398/D554</f>
        <v>8.755038743672953E-06</v>
      </c>
      <c r="F398" s="115">
        <f t="shared" si="69"/>
        <v>300</v>
      </c>
      <c r="G398" s="115">
        <v>0</v>
      </c>
      <c r="H398" s="262"/>
      <c r="I398" s="263"/>
      <c r="J398" s="264"/>
      <c r="K398" s="264"/>
      <c r="L398" s="399"/>
    </row>
    <row r="399" spans="1:12" s="148" customFormat="1" ht="14.25" customHeight="1">
      <c r="A399" s="414"/>
      <c r="B399" s="131" t="s">
        <v>671</v>
      </c>
      <c r="C399" s="115" t="s">
        <v>672</v>
      </c>
      <c r="D399" s="115">
        <v>1000</v>
      </c>
      <c r="E399" s="551">
        <f>D399/D554</f>
        <v>2.9183462478909842E-05</v>
      </c>
      <c r="F399" s="115">
        <f t="shared" si="69"/>
        <v>1000</v>
      </c>
      <c r="G399" s="115">
        <v>0</v>
      </c>
      <c r="H399" s="262"/>
      <c r="I399" s="263">
        <v>0</v>
      </c>
      <c r="J399" s="264"/>
      <c r="K399" s="264"/>
      <c r="L399" s="399"/>
    </row>
    <row r="400" spans="1:12" s="148" customFormat="1" ht="15.75" customHeight="1">
      <c r="A400" s="414"/>
      <c r="B400" s="131" t="s">
        <v>23</v>
      </c>
      <c r="C400" s="115" t="s">
        <v>101</v>
      </c>
      <c r="D400" s="115">
        <v>165500</v>
      </c>
      <c r="E400" s="551">
        <f>D400/D554</f>
        <v>0.004829863040259579</v>
      </c>
      <c r="F400" s="115">
        <f t="shared" si="69"/>
        <v>165500</v>
      </c>
      <c r="G400" s="115">
        <v>0</v>
      </c>
      <c r="H400" s="262"/>
      <c r="I400" s="263">
        <v>0</v>
      </c>
      <c r="J400" s="264"/>
      <c r="K400" s="264"/>
      <c r="L400" s="399"/>
    </row>
    <row r="401" spans="1:12" s="148" customFormat="1" ht="15.75" customHeight="1">
      <c r="A401" s="414"/>
      <c r="B401" s="131" t="s">
        <v>306</v>
      </c>
      <c r="C401" s="114" t="s">
        <v>308</v>
      </c>
      <c r="D401" s="115">
        <v>700</v>
      </c>
      <c r="E401" s="551">
        <f>D401/D554</f>
        <v>2.042842373523689E-05</v>
      </c>
      <c r="F401" s="115">
        <f t="shared" si="69"/>
        <v>700</v>
      </c>
      <c r="G401" s="115">
        <v>0</v>
      </c>
      <c r="H401" s="262"/>
      <c r="I401" s="263"/>
      <c r="J401" s="264"/>
      <c r="K401" s="264"/>
      <c r="L401" s="399"/>
    </row>
    <row r="402" spans="1:12" s="148" customFormat="1" ht="15.75" customHeight="1">
      <c r="A402" s="414"/>
      <c r="B402" s="131" t="s">
        <v>298</v>
      </c>
      <c r="C402" s="114" t="s">
        <v>302</v>
      </c>
      <c r="D402" s="115">
        <v>2500</v>
      </c>
      <c r="E402" s="551">
        <f>D402/D554</f>
        <v>7.29586561972746E-05</v>
      </c>
      <c r="F402" s="115">
        <f t="shared" si="69"/>
        <v>2500</v>
      </c>
      <c r="G402" s="115">
        <v>0</v>
      </c>
      <c r="H402" s="262"/>
      <c r="I402" s="263"/>
      <c r="J402" s="264"/>
      <c r="K402" s="264"/>
      <c r="L402" s="399"/>
    </row>
    <row r="403" spans="1:12" s="148" customFormat="1" ht="15.75" customHeight="1">
      <c r="A403" s="414"/>
      <c r="B403" s="131" t="s">
        <v>25</v>
      </c>
      <c r="C403" s="115" t="s">
        <v>26</v>
      </c>
      <c r="D403" s="115">
        <v>1000</v>
      </c>
      <c r="E403" s="551">
        <f>D403/D554</f>
        <v>2.9183462478909842E-05</v>
      </c>
      <c r="F403" s="115">
        <f t="shared" si="69"/>
        <v>1000</v>
      </c>
      <c r="G403" s="115">
        <v>0</v>
      </c>
      <c r="H403" s="262"/>
      <c r="I403" s="263">
        <v>0</v>
      </c>
      <c r="J403" s="264"/>
      <c r="K403" s="264"/>
      <c r="L403" s="399"/>
    </row>
    <row r="404" spans="1:12" s="148" customFormat="1" ht="15.75" customHeight="1">
      <c r="A404" s="414"/>
      <c r="B404" s="131" t="s">
        <v>29</v>
      </c>
      <c r="C404" s="115" t="s">
        <v>30</v>
      </c>
      <c r="D404" s="115">
        <v>17196</v>
      </c>
      <c r="E404" s="551">
        <f>D404/D554</f>
        <v>0.0005018388207873336</v>
      </c>
      <c r="F404" s="115">
        <f t="shared" si="69"/>
        <v>17196</v>
      </c>
      <c r="G404" s="115">
        <v>0</v>
      </c>
      <c r="H404" s="262"/>
      <c r="I404" s="263">
        <v>0</v>
      </c>
      <c r="J404" s="264"/>
      <c r="K404" s="264"/>
      <c r="L404" s="399"/>
    </row>
    <row r="405" spans="1:12" s="148" customFormat="1" ht="16.5" customHeight="1">
      <c r="A405" s="414"/>
      <c r="B405" s="131" t="s">
        <v>45</v>
      </c>
      <c r="C405" s="115" t="s">
        <v>46</v>
      </c>
      <c r="D405" s="115">
        <v>2609</v>
      </c>
      <c r="E405" s="551">
        <f>D405/D554</f>
        <v>7.613965360747577E-05</v>
      </c>
      <c r="F405" s="115">
        <f t="shared" si="69"/>
        <v>2609</v>
      </c>
      <c r="G405" s="115">
        <v>0</v>
      </c>
      <c r="H405" s="262"/>
      <c r="I405" s="263">
        <v>0</v>
      </c>
      <c r="J405" s="264"/>
      <c r="K405" s="264"/>
      <c r="L405" s="399"/>
    </row>
    <row r="406" spans="1:12" s="148" customFormat="1" ht="16.5" customHeight="1">
      <c r="A406" s="414"/>
      <c r="B406" s="131" t="s">
        <v>104</v>
      </c>
      <c r="C406" s="115" t="s">
        <v>105</v>
      </c>
      <c r="D406" s="115">
        <v>426</v>
      </c>
      <c r="E406" s="551">
        <f>D406/D554</f>
        <v>1.2432155016015592E-05</v>
      </c>
      <c r="F406" s="115">
        <f t="shared" si="69"/>
        <v>426</v>
      </c>
      <c r="G406" s="115">
        <v>0</v>
      </c>
      <c r="H406" s="262"/>
      <c r="I406" s="263">
        <v>0</v>
      </c>
      <c r="J406" s="264"/>
      <c r="K406" s="264"/>
      <c r="L406" s="399"/>
    </row>
    <row r="407" spans="1:12" s="148" customFormat="1" ht="22.5" customHeight="1">
      <c r="A407" s="414"/>
      <c r="B407" s="131" t="s">
        <v>299</v>
      </c>
      <c r="C407" s="114" t="s">
        <v>303</v>
      </c>
      <c r="D407" s="115">
        <v>800</v>
      </c>
      <c r="E407" s="551">
        <f>D407/D554</f>
        <v>2.3346769983127872E-05</v>
      </c>
      <c r="F407" s="115">
        <f t="shared" si="69"/>
        <v>800</v>
      </c>
      <c r="G407" s="115">
        <v>0</v>
      </c>
      <c r="H407" s="262"/>
      <c r="I407" s="263"/>
      <c r="J407" s="264"/>
      <c r="K407" s="264"/>
      <c r="L407" s="399"/>
    </row>
    <row r="408" spans="1:12" s="148" customFormat="1" ht="16.5" customHeight="1">
      <c r="A408" s="414"/>
      <c r="B408" s="131" t="s">
        <v>300</v>
      </c>
      <c r="C408" s="114" t="s">
        <v>304</v>
      </c>
      <c r="D408" s="115">
        <v>200</v>
      </c>
      <c r="E408" s="551">
        <f>D408/D554</f>
        <v>5.836692495781968E-06</v>
      </c>
      <c r="F408" s="115">
        <f t="shared" si="69"/>
        <v>200</v>
      </c>
      <c r="G408" s="115">
        <v>0</v>
      </c>
      <c r="H408" s="262"/>
      <c r="I408" s="263"/>
      <c r="J408" s="264"/>
      <c r="K408" s="264"/>
      <c r="L408" s="399"/>
    </row>
    <row r="409" spans="1:12" s="148" customFormat="1" ht="18.75" customHeight="1">
      <c r="A409" s="412" t="s">
        <v>289</v>
      </c>
      <c r="B409" s="433"/>
      <c r="C409" s="261" t="s">
        <v>583</v>
      </c>
      <c r="D409" s="261">
        <f>SUM(D410:D413)</f>
        <v>11618</v>
      </c>
      <c r="E409" s="442">
        <f>D409/D554</f>
        <v>0.00033905346707997455</v>
      </c>
      <c r="F409" s="261">
        <f aca="true" t="shared" si="70" ref="F409:L409">SUM(F410:F413)</f>
        <v>11618</v>
      </c>
      <c r="G409" s="261">
        <f t="shared" si="70"/>
        <v>9324</v>
      </c>
      <c r="H409" s="261">
        <f t="shared" si="70"/>
        <v>1912</v>
      </c>
      <c r="I409" s="261">
        <f t="shared" si="70"/>
        <v>0</v>
      </c>
      <c r="J409" s="261">
        <f t="shared" si="70"/>
        <v>0</v>
      </c>
      <c r="K409" s="261">
        <f t="shared" si="70"/>
        <v>0</v>
      </c>
      <c r="L409" s="398">
        <f t="shared" si="70"/>
        <v>0</v>
      </c>
    </row>
    <row r="410" spans="1:12" s="148" customFormat="1" ht="21" customHeight="1">
      <c r="A410" s="414"/>
      <c r="B410" s="131" t="s">
        <v>9</v>
      </c>
      <c r="C410" s="114" t="s">
        <v>10</v>
      </c>
      <c r="D410" s="115">
        <v>9324</v>
      </c>
      <c r="E410" s="551">
        <f>D410/D554</f>
        <v>0.00027210660415335537</v>
      </c>
      <c r="F410" s="115">
        <f>D410</f>
        <v>9324</v>
      </c>
      <c r="G410" s="115">
        <f>F410</f>
        <v>9324</v>
      </c>
      <c r="H410" s="262"/>
      <c r="I410" s="263">
        <v>0</v>
      </c>
      <c r="J410" s="264"/>
      <c r="K410" s="264"/>
      <c r="L410" s="399"/>
    </row>
    <row r="411" spans="1:12" s="148" customFormat="1" ht="15" customHeight="1">
      <c r="A411" s="414"/>
      <c r="B411" s="131" t="s">
        <v>40</v>
      </c>
      <c r="C411" s="114" t="s">
        <v>76</v>
      </c>
      <c r="D411" s="115">
        <v>1684</v>
      </c>
      <c r="E411" s="551">
        <f>D411/D554</f>
        <v>4.9144950814484176E-05</v>
      </c>
      <c r="F411" s="115">
        <f>D411</f>
        <v>1684</v>
      </c>
      <c r="G411" s="115">
        <v>0</v>
      </c>
      <c r="H411" s="262">
        <f>F411</f>
        <v>1684</v>
      </c>
      <c r="I411" s="263">
        <v>0</v>
      </c>
      <c r="J411" s="264"/>
      <c r="K411" s="264"/>
      <c r="L411" s="399"/>
    </row>
    <row r="412" spans="1:12" s="148" customFormat="1" ht="15" customHeight="1">
      <c r="A412" s="414"/>
      <c r="B412" s="131" t="s">
        <v>15</v>
      </c>
      <c r="C412" s="115" t="s">
        <v>16</v>
      </c>
      <c r="D412" s="115">
        <v>228</v>
      </c>
      <c r="E412" s="551">
        <f>D412/D554</f>
        <v>6.6538294451914435E-06</v>
      </c>
      <c r="F412" s="115">
        <f>D412</f>
        <v>228</v>
      </c>
      <c r="G412" s="115">
        <v>0</v>
      </c>
      <c r="H412" s="262">
        <f>F412</f>
        <v>228</v>
      </c>
      <c r="I412" s="263">
        <v>0</v>
      </c>
      <c r="J412" s="264"/>
      <c r="K412" s="264"/>
      <c r="L412" s="399"/>
    </row>
    <row r="413" spans="1:12" s="148" customFormat="1" ht="15" customHeight="1">
      <c r="A413" s="414"/>
      <c r="B413" s="131" t="s">
        <v>29</v>
      </c>
      <c r="C413" s="115" t="s">
        <v>30</v>
      </c>
      <c r="D413" s="115">
        <v>382</v>
      </c>
      <c r="E413" s="551">
        <f>D413/D554</f>
        <v>1.114808266694356E-05</v>
      </c>
      <c r="F413" s="115">
        <f>D413</f>
        <v>382</v>
      </c>
      <c r="G413" s="115">
        <v>0</v>
      </c>
      <c r="H413" s="262"/>
      <c r="I413" s="263"/>
      <c r="J413" s="264"/>
      <c r="K413" s="264"/>
      <c r="L413" s="399"/>
    </row>
    <row r="414" spans="1:12" s="148" customFormat="1" ht="21" customHeight="1">
      <c r="A414" s="412" t="s">
        <v>114</v>
      </c>
      <c r="B414" s="432"/>
      <c r="C414" s="242" t="s">
        <v>277</v>
      </c>
      <c r="D414" s="261">
        <f>SUM(D415:D419)</f>
        <v>966216</v>
      </c>
      <c r="E414" s="442">
        <f>D414/D554</f>
        <v>0.02819752838252235</v>
      </c>
      <c r="F414" s="261">
        <f aca="true" t="shared" si="71" ref="F414:L414">SUM(F415:F419)</f>
        <v>966216</v>
      </c>
      <c r="G414" s="261">
        <f t="shared" si="71"/>
        <v>23720</v>
      </c>
      <c r="H414" s="261">
        <f t="shared" si="71"/>
        <v>0</v>
      </c>
      <c r="I414" s="261">
        <f t="shared" si="71"/>
        <v>21082</v>
      </c>
      <c r="J414" s="261">
        <f t="shared" si="71"/>
        <v>0</v>
      </c>
      <c r="K414" s="261">
        <f t="shared" si="71"/>
        <v>0</v>
      </c>
      <c r="L414" s="398">
        <f t="shared" si="71"/>
        <v>0</v>
      </c>
    </row>
    <row r="415" spans="1:12" s="148" customFormat="1" ht="15.75" customHeight="1">
      <c r="A415" s="429"/>
      <c r="B415" s="131" t="s">
        <v>68</v>
      </c>
      <c r="C415" s="114" t="s">
        <v>511</v>
      </c>
      <c r="D415" s="115">
        <v>5270</v>
      </c>
      <c r="E415" s="551">
        <f>D415/D554</f>
        <v>0.00015379684726385488</v>
      </c>
      <c r="F415" s="115">
        <f>D415</f>
        <v>5270</v>
      </c>
      <c r="G415" s="115">
        <v>0</v>
      </c>
      <c r="H415" s="115">
        <v>0</v>
      </c>
      <c r="I415" s="266">
        <f>F415</f>
        <v>5270</v>
      </c>
      <c r="J415" s="264"/>
      <c r="K415" s="264"/>
      <c r="L415" s="399"/>
    </row>
    <row r="416" spans="1:12" s="148" customFormat="1" ht="15.75" customHeight="1">
      <c r="A416" s="429"/>
      <c r="B416" s="131" t="s">
        <v>221</v>
      </c>
      <c r="C416" s="114" t="s">
        <v>512</v>
      </c>
      <c r="D416" s="115">
        <v>15812</v>
      </c>
      <c r="E416" s="551">
        <f>D416/D554</f>
        <v>0.00046144890871652243</v>
      </c>
      <c r="F416" s="115">
        <f>D416</f>
        <v>15812</v>
      </c>
      <c r="G416" s="115">
        <v>0</v>
      </c>
      <c r="H416" s="115">
        <v>0</v>
      </c>
      <c r="I416" s="266">
        <f>F416</f>
        <v>15812</v>
      </c>
      <c r="J416" s="264"/>
      <c r="K416" s="264"/>
      <c r="L416" s="399"/>
    </row>
    <row r="417" spans="1:12" s="148" customFormat="1" ht="13.5" customHeight="1">
      <c r="A417" s="429"/>
      <c r="B417" s="131" t="s">
        <v>270</v>
      </c>
      <c r="C417" s="114" t="s">
        <v>271</v>
      </c>
      <c r="D417" s="115">
        <v>901650</v>
      </c>
      <c r="E417" s="551">
        <f>D417/D554</f>
        <v>0.02631326894410906</v>
      </c>
      <c r="F417" s="115">
        <f>D417</f>
        <v>901650</v>
      </c>
      <c r="G417" s="115">
        <v>0</v>
      </c>
      <c r="H417" s="262"/>
      <c r="I417" s="263">
        <v>0</v>
      </c>
      <c r="J417" s="264"/>
      <c r="K417" s="264"/>
      <c r="L417" s="399"/>
    </row>
    <row r="418" spans="1:12" s="148" customFormat="1" ht="13.5" customHeight="1">
      <c r="A418" s="429"/>
      <c r="B418" s="131" t="s">
        <v>669</v>
      </c>
      <c r="C418" s="114" t="s">
        <v>670</v>
      </c>
      <c r="D418" s="115">
        <v>23720</v>
      </c>
      <c r="E418" s="551">
        <f>D418/D554</f>
        <v>0.0006922317299997414</v>
      </c>
      <c r="F418" s="115">
        <f>D418</f>
        <v>23720</v>
      </c>
      <c r="G418" s="115">
        <f>F418</f>
        <v>23720</v>
      </c>
      <c r="H418" s="262"/>
      <c r="I418" s="263"/>
      <c r="J418" s="264"/>
      <c r="K418" s="264"/>
      <c r="L418" s="399"/>
    </row>
    <row r="419" spans="1:12" s="148" customFormat="1" ht="16.5" customHeight="1">
      <c r="A419" s="429"/>
      <c r="B419" s="131" t="s">
        <v>17</v>
      </c>
      <c r="C419" s="114" t="s">
        <v>18</v>
      </c>
      <c r="D419" s="115">
        <v>19764</v>
      </c>
      <c r="E419" s="551">
        <f>D419/D554</f>
        <v>0.0005767819524331741</v>
      </c>
      <c r="F419" s="115">
        <f>D419</f>
        <v>19764</v>
      </c>
      <c r="G419" s="115">
        <v>0</v>
      </c>
      <c r="H419" s="262"/>
      <c r="I419" s="263">
        <v>0</v>
      </c>
      <c r="J419" s="264"/>
      <c r="K419" s="264"/>
      <c r="L419" s="399"/>
    </row>
    <row r="420" spans="1:12" s="148" customFormat="1" ht="26.25" customHeight="1">
      <c r="A420" s="412" t="s">
        <v>110</v>
      </c>
      <c r="B420" s="432"/>
      <c r="C420" s="242" t="s">
        <v>279</v>
      </c>
      <c r="D420" s="261">
        <f>SUM(D421:D438)</f>
        <v>282534</v>
      </c>
      <c r="E420" s="442">
        <f>D420/D554</f>
        <v>0.008245320388016314</v>
      </c>
      <c r="F420" s="261">
        <f aca="true" t="shared" si="72" ref="F420:L420">SUM(F421:F438)</f>
        <v>282534</v>
      </c>
      <c r="G420" s="261">
        <f t="shared" si="72"/>
        <v>208688</v>
      </c>
      <c r="H420" s="261">
        <f t="shared" si="72"/>
        <v>35691</v>
      </c>
      <c r="I420" s="261">
        <f t="shared" si="72"/>
        <v>0</v>
      </c>
      <c r="J420" s="261">
        <f t="shared" si="72"/>
        <v>0</v>
      </c>
      <c r="K420" s="261">
        <f t="shared" si="72"/>
        <v>0</v>
      </c>
      <c r="L420" s="398">
        <f t="shared" si="72"/>
        <v>0</v>
      </c>
    </row>
    <row r="421" spans="1:12" s="148" customFormat="1" ht="22.5" customHeight="1">
      <c r="A421" s="406"/>
      <c r="B421" s="435" t="s">
        <v>9</v>
      </c>
      <c r="C421" s="114" t="s">
        <v>10</v>
      </c>
      <c r="D421" s="266">
        <v>191360</v>
      </c>
      <c r="E421" s="551">
        <f>D421/D554</f>
        <v>0.005584547379964187</v>
      </c>
      <c r="F421" s="266">
        <f>D421</f>
        <v>191360</v>
      </c>
      <c r="G421" s="266">
        <f>F421</f>
        <v>191360</v>
      </c>
      <c r="H421" s="263"/>
      <c r="I421" s="263">
        <v>0</v>
      </c>
      <c r="J421" s="264"/>
      <c r="K421" s="264"/>
      <c r="L421" s="399"/>
    </row>
    <row r="422" spans="1:12" s="148" customFormat="1" ht="18" customHeight="1">
      <c r="A422" s="406"/>
      <c r="B422" s="435" t="s">
        <v>13</v>
      </c>
      <c r="C422" s="114" t="s">
        <v>76</v>
      </c>
      <c r="D422" s="266">
        <v>16328</v>
      </c>
      <c r="E422" s="551">
        <f>D422/D554</f>
        <v>0.0004765075753556399</v>
      </c>
      <c r="F422" s="266">
        <f aca="true" t="shared" si="73" ref="F422:F438">D422</f>
        <v>16328</v>
      </c>
      <c r="G422" s="266">
        <f>F422</f>
        <v>16328</v>
      </c>
      <c r="H422" s="263"/>
      <c r="I422" s="263">
        <v>0</v>
      </c>
      <c r="J422" s="264"/>
      <c r="K422" s="264"/>
      <c r="L422" s="399"/>
    </row>
    <row r="423" spans="1:12" s="148" customFormat="1" ht="18" customHeight="1">
      <c r="A423" s="406"/>
      <c r="B423" s="435" t="s">
        <v>40</v>
      </c>
      <c r="C423" s="114" t="s">
        <v>76</v>
      </c>
      <c r="D423" s="266">
        <v>31221</v>
      </c>
      <c r="E423" s="551">
        <f>D423/D554</f>
        <v>0.0009111368820540442</v>
      </c>
      <c r="F423" s="266">
        <f t="shared" si="73"/>
        <v>31221</v>
      </c>
      <c r="G423" s="266">
        <v>0</v>
      </c>
      <c r="H423" s="263">
        <f>F423</f>
        <v>31221</v>
      </c>
      <c r="I423" s="263">
        <v>0</v>
      </c>
      <c r="J423" s="264"/>
      <c r="K423" s="264"/>
      <c r="L423" s="399"/>
    </row>
    <row r="424" spans="1:12" s="148" customFormat="1" ht="16.5" customHeight="1">
      <c r="A424" s="406"/>
      <c r="B424" s="435" t="s">
        <v>15</v>
      </c>
      <c r="C424" s="115" t="s">
        <v>16</v>
      </c>
      <c r="D424" s="266">
        <v>4470</v>
      </c>
      <c r="E424" s="551">
        <f>D424/D554</f>
        <v>0.00013045007728072698</v>
      </c>
      <c r="F424" s="266">
        <f t="shared" si="73"/>
        <v>4470</v>
      </c>
      <c r="G424" s="266">
        <v>0</v>
      </c>
      <c r="H424" s="263">
        <f>F424</f>
        <v>4470</v>
      </c>
      <c r="I424" s="263">
        <v>0</v>
      </c>
      <c r="J424" s="264"/>
      <c r="K424" s="264"/>
      <c r="L424" s="399"/>
    </row>
    <row r="425" spans="1:12" s="148" customFormat="1" ht="16.5" customHeight="1">
      <c r="A425" s="414"/>
      <c r="B425" s="131" t="s">
        <v>669</v>
      </c>
      <c r="C425" s="115" t="s">
        <v>670</v>
      </c>
      <c r="D425" s="115">
        <v>1000</v>
      </c>
      <c r="E425" s="551">
        <f>D425/D554</f>
        <v>2.9183462478909842E-05</v>
      </c>
      <c r="F425" s="266">
        <f t="shared" si="73"/>
        <v>1000</v>
      </c>
      <c r="G425" s="115">
        <f>F425</f>
        <v>1000</v>
      </c>
      <c r="H425" s="263"/>
      <c r="I425" s="263">
        <v>0</v>
      </c>
      <c r="J425" s="264"/>
      <c r="K425" s="264"/>
      <c r="L425" s="399"/>
    </row>
    <row r="426" spans="1:12" s="148" customFormat="1" ht="15.75" customHeight="1">
      <c r="A426" s="414"/>
      <c r="B426" s="131" t="s">
        <v>17</v>
      </c>
      <c r="C426" s="115" t="s">
        <v>143</v>
      </c>
      <c r="D426" s="115">
        <v>6300</v>
      </c>
      <c r="E426" s="551">
        <f>D426/D554</f>
        <v>0.000183855813617132</v>
      </c>
      <c r="F426" s="266">
        <f t="shared" si="73"/>
        <v>6300</v>
      </c>
      <c r="G426" s="115">
        <v>0</v>
      </c>
      <c r="H426" s="263"/>
      <c r="I426" s="263">
        <v>0</v>
      </c>
      <c r="J426" s="264"/>
      <c r="K426" s="264"/>
      <c r="L426" s="399"/>
    </row>
    <row r="427" spans="1:12" s="148" customFormat="1" ht="15.75" customHeight="1">
      <c r="A427" s="414"/>
      <c r="B427" s="131" t="s">
        <v>19</v>
      </c>
      <c r="C427" s="115" t="s">
        <v>99</v>
      </c>
      <c r="D427" s="115">
        <v>9645</v>
      </c>
      <c r="E427" s="551">
        <f>D427/D554</f>
        <v>0.00028147449560908544</v>
      </c>
      <c r="F427" s="266">
        <f t="shared" si="73"/>
        <v>9645</v>
      </c>
      <c r="G427" s="115">
        <v>0</v>
      </c>
      <c r="H427" s="263"/>
      <c r="I427" s="263">
        <v>0</v>
      </c>
      <c r="J427" s="264"/>
      <c r="K427" s="264"/>
      <c r="L427" s="399"/>
    </row>
    <row r="428" spans="1:12" s="148" customFormat="1" ht="15.75" customHeight="1">
      <c r="A428" s="414"/>
      <c r="B428" s="131" t="s">
        <v>82</v>
      </c>
      <c r="C428" s="115" t="s">
        <v>83</v>
      </c>
      <c r="D428" s="115">
        <v>200</v>
      </c>
      <c r="E428" s="551">
        <f>D428/D554</f>
        <v>5.836692495781968E-06</v>
      </c>
      <c r="F428" s="266">
        <f t="shared" si="73"/>
        <v>200</v>
      </c>
      <c r="G428" s="115">
        <v>0</v>
      </c>
      <c r="H428" s="263"/>
      <c r="I428" s="263">
        <v>0</v>
      </c>
      <c r="J428" s="264"/>
      <c r="K428" s="264"/>
      <c r="L428" s="399"/>
    </row>
    <row r="429" spans="1:12" s="148" customFormat="1" ht="15.75" customHeight="1">
      <c r="A429" s="414"/>
      <c r="B429" s="131" t="s">
        <v>23</v>
      </c>
      <c r="C429" s="115" t="s">
        <v>101</v>
      </c>
      <c r="D429" s="115">
        <v>6240</v>
      </c>
      <c r="E429" s="551">
        <f>D429/D554</f>
        <v>0.00018210480586839742</v>
      </c>
      <c r="F429" s="266">
        <f t="shared" si="73"/>
        <v>6240</v>
      </c>
      <c r="G429" s="115">
        <v>0</v>
      </c>
      <c r="H429" s="263"/>
      <c r="I429" s="263">
        <v>0</v>
      </c>
      <c r="J429" s="264"/>
      <c r="K429" s="264"/>
      <c r="L429" s="399"/>
    </row>
    <row r="430" spans="1:12" s="148" customFormat="1" ht="15.75" customHeight="1">
      <c r="A430" s="414"/>
      <c r="B430" s="131" t="s">
        <v>671</v>
      </c>
      <c r="C430" s="115" t="s">
        <v>672</v>
      </c>
      <c r="D430" s="115">
        <v>664</v>
      </c>
      <c r="E430" s="551">
        <f>D430/D554</f>
        <v>1.9377819085996136E-05</v>
      </c>
      <c r="F430" s="266">
        <f t="shared" si="73"/>
        <v>664</v>
      </c>
      <c r="G430" s="115">
        <v>0</v>
      </c>
      <c r="H430" s="263"/>
      <c r="I430" s="263">
        <v>0</v>
      </c>
      <c r="J430" s="264"/>
      <c r="K430" s="264"/>
      <c r="L430" s="399"/>
    </row>
    <row r="431" spans="1:12" s="148" customFormat="1" ht="15.75" customHeight="1">
      <c r="A431" s="414"/>
      <c r="B431" s="131" t="s">
        <v>306</v>
      </c>
      <c r="C431" s="114" t="s">
        <v>308</v>
      </c>
      <c r="D431" s="115">
        <v>1200</v>
      </c>
      <c r="E431" s="551">
        <f>D431/D554</f>
        <v>3.502015497469181E-05</v>
      </c>
      <c r="F431" s="266">
        <f t="shared" si="73"/>
        <v>1200</v>
      </c>
      <c r="G431" s="115">
        <v>0</v>
      </c>
      <c r="H431" s="263"/>
      <c r="I431" s="263">
        <v>0</v>
      </c>
      <c r="J431" s="264"/>
      <c r="K431" s="264"/>
      <c r="L431" s="399"/>
    </row>
    <row r="432" spans="1:12" s="148" customFormat="1" ht="15.75" customHeight="1">
      <c r="A432" s="414"/>
      <c r="B432" s="131" t="s">
        <v>298</v>
      </c>
      <c r="C432" s="114" t="s">
        <v>302</v>
      </c>
      <c r="D432" s="115">
        <v>2840</v>
      </c>
      <c r="E432" s="551">
        <f>D432/D554</f>
        <v>8.288103344010395E-05</v>
      </c>
      <c r="F432" s="266">
        <f t="shared" si="73"/>
        <v>2840</v>
      </c>
      <c r="G432" s="115">
        <v>0</v>
      </c>
      <c r="H432" s="263"/>
      <c r="I432" s="263">
        <v>0</v>
      </c>
      <c r="J432" s="264"/>
      <c r="K432" s="264"/>
      <c r="L432" s="399"/>
    </row>
    <row r="433" spans="1:12" s="148" customFormat="1" ht="15" customHeight="1">
      <c r="A433" s="414"/>
      <c r="B433" s="131" t="s">
        <v>25</v>
      </c>
      <c r="C433" s="115" t="s">
        <v>26</v>
      </c>
      <c r="D433" s="115">
        <v>1200</v>
      </c>
      <c r="E433" s="551">
        <f>D433/D554</f>
        <v>3.502015497469181E-05</v>
      </c>
      <c r="F433" s="266">
        <f t="shared" si="73"/>
        <v>1200</v>
      </c>
      <c r="G433" s="115">
        <v>0</v>
      </c>
      <c r="H433" s="263"/>
      <c r="I433" s="263">
        <v>0</v>
      </c>
      <c r="J433" s="264"/>
      <c r="K433" s="264"/>
      <c r="L433" s="399"/>
    </row>
    <row r="434" spans="1:12" s="148" customFormat="1" ht="15" customHeight="1">
      <c r="A434" s="414"/>
      <c r="B434" s="131" t="s">
        <v>29</v>
      </c>
      <c r="C434" s="115" t="s">
        <v>30</v>
      </c>
      <c r="D434" s="115">
        <v>6496</v>
      </c>
      <c r="E434" s="551">
        <f>D434/D554</f>
        <v>0.00018957577226299833</v>
      </c>
      <c r="F434" s="266">
        <f t="shared" si="73"/>
        <v>6496</v>
      </c>
      <c r="G434" s="115">
        <v>0</v>
      </c>
      <c r="H434" s="263"/>
      <c r="I434" s="263">
        <v>0</v>
      </c>
      <c r="J434" s="264"/>
      <c r="K434" s="264"/>
      <c r="L434" s="399"/>
    </row>
    <row r="435" spans="1:12" s="148" customFormat="1" ht="14.25" customHeight="1">
      <c r="A435" s="414"/>
      <c r="B435" s="131" t="s">
        <v>694</v>
      </c>
      <c r="C435" s="115" t="s">
        <v>503</v>
      </c>
      <c r="D435" s="115">
        <v>120</v>
      </c>
      <c r="E435" s="551">
        <f>D435/D554</f>
        <v>3.5020154974691807E-06</v>
      </c>
      <c r="F435" s="266">
        <f t="shared" si="73"/>
        <v>120</v>
      </c>
      <c r="G435" s="115">
        <v>0</v>
      </c>
      <c r="H435" s="263"/>
      <c r="I435" s="263">
        <v>0</v>
      </c>
      <c r="J435" s="264"/>
      <c r="K435" s="264"/>
      <c r="L435" s="399"/>
    </row>
    <row r="436" spans="1:12" s="148" customFormat="1" ht="14.25" customHeight="1">
      <c r="A436" s="414"/>
      <c r="B436" s="131" t="s">
        <v>299</v>
      </c>
      <c r="C436" s="114" t="s">
        <v>303</v>
      </c>
      <c r="D436" s="115">
        <v>500</v>
      </c>
      <c r="E436" s="551">
        <f>D436/D554</f>
        <v>1.4591731239454921E-05</v>
      </c>
      <c r="F436" s="266">
        <f t="shared" si="73"/>
        <v>500</v>
      </c>
      <c r="G436" s="115">
        <v>0</v>
      </c>
      <c r="H436" s="263"/>
      <c r="I436" s="263">
        <v>0</v>
      </c>
      <c r="J436" s="264"/>
      <c r="K436" s="264"/>
      <c r="L436" s="399"/>
    </row>
    <row r="437" spans="1:12" s="148" customFormat="1" ht="14.25" customHeight="1">
      <c r="A437" s="414"/>
      <c r="B437" s="131" t="s">
        <v>300</v>
      </c>
      <c r="C437" s="114" t="s">
        <v>304</v>
      </c>
      <c r="D437" s="115">
        <v>550</v>
      </c>
      <c r="E437" s="551">
        <f>D437/D554</f>
        <v>1.6050904363400414E-05</v>
      </c>
      <c r="F437" s="266">
        <f t="shared" si="73"/>
        <v>550</v>
      </c>
      <c r="G437" s="115">
        <v>0</v>
      </c>
      <c r="H437" s="263"/>
      <c r="I437" s="263">
        <v>0</v>
      </c>
      <c r="J437" s="264"/>
      <c r="K437" s="264"/>
      <c r="L437" s="399"/>
    </row>
    <row r="438" spans="1:12" s="148" customFormat="1" ht="14.25" customHeight="1">
      <c r="A438" s="414"/>
      <c r="B438" s="131" t="s">
        <v>301</v>
      </c>
      <c r="C438" s="114" t="s">
        <v>305</v>
      </c>
      <c r="D438" s="115">
        <v>2200</v>
      </c>
      <c r="E438" s="551">
        <f>D438/D554</f>
        <v>6.420361745360166E-05</v>
      </c>
      <c r="F438" s="266">
        <f t="shared" si="73"/>
        <v>2200</v>
      </c>
      <c r="G438" s="115">
        <v>0</v>
      </c>
      <c r="H438" s="263"/>
      <c r="I438" s="263">
        <v>0</v>
      </c>
      <c r="J438" s="264"/>
      <c r="K438" s="264"/>
      <c r="L438" s="399"/>
    </row>
    <row r="439" spans="1:12" s="147" customFormat="1" ht="52.5" customHeight="1">
      <c r="A439" s="412" t="s">
        <v>372</v>
      </c>
      <c r="B439" s="433"/>
      <c r="C439" s="242" t="s">
        <v>375</v>
      </c>
      <c r="D439" s="261">
        <f>SUM(D440:D440)</f>
        <v>4804</v>
      </c>
      <c r="E439" s="442">
        <f>D439/D554</f>
        <v>0.00014019735374868288</v>
      </c>
      <c r="F439" s="261">
        <f aca="true" t="shared" si="74" ref="F439:L439">SUM(F440:F440)</f>
        <v>4804</v>
      </c>
      <c r="G439" s="261">
        <f t="shared" si="74"/>
        <v>0</v>
      </c>
      <c r="H439" s="261">
        <f t="shared" si="74"/>
        <v>0</v>
      </c>
      <c r="I439" s="261">
        <f t="shared" si="74"/>
        <v>0</v>
      </c>
      <c r="J439" s="261">
        <f t="shared" si="74"/>
        <v>0</v>
      </c>
      <c r="K439" s="261">
        <f t="shared" si="74"/>
        <v>0</v>
      </c>
      <c r="L439" s="398">
        <f t="shared" si="74"/>
        <v>0</v>
      </c>
    </row>
    <row r="440" spans="1:12" s="148" customFormat="1" ht="14.25" customHeight="1">
      <c r="A440" s="414"/>
      <c r="B440" s="131" t="s">
        <v>19</v>
      </c>
      <c r="C440" s="115" t="s">
        <v>99</v>
      </c>
      <c r="D440" s="115">
        <v>4804</v>
      </c>
      <c r="E440" s="551">
        <f>D440/D554</f>
        <v>0.00014019735374868288</v>
      </c>
      <c r="F440" s="115">
        <f>D440</f>
        <v>4804</v>
      </c>
      <c r="G440" s="115">
        <v>0</v>
      </c>
      <c r="H440" s="115"/>
      <c r="I440" s="266">
        <v>0</v>
      </c>
      <c r="J440" s="264"/>
      <c r="K440" s="264"/>
      <c r="L440" s="399"/>
    </row>
    <row r="441" spans="1:12" s="148" customFormat="1" ht="27" customHeight="1">
      <c r="A441" s="412" t="s">
        <v>400</v>
      </c>
      <c r="B441" s="443"/>
      <c r="C441" s="242" t="s">
        <v>401</v>
      </c>
      <c r="D441" s="261">
        <f>D442</f>
        <v>2070</v>
      </c>
      <c r="E441" s="442">
        <f>D441/D554</f>
        <v>6.0409767331343373E-05</v>
      </c>
      <c r="F441" s="261">
        <f aca="true" t="shared" si="75" ref="F441:L441">F442</f>
        <v>2070</v>
      </c>
      <c r="G441" s="261">
        <f t="shared" si="75"/>
        <v>0</v>
      </c>
      <c r="H441" s="261">
        <f t="shared" si="75"/>
        <v>0</v>
      </c>
      <c r="I441" s="261">
        <f t="shared" si="75"/>
        <v>0</v>
      </c>
      <c r="J441" s="261">
        <f t="shared" si="75"/>
        <v>0</v>
      </c>
      <c r="K441" s="261">
        <f t="shared" si="75"/>
        <v>0</v>
      </c>
      <c r="L441" s="398">
        <f t="shared" si="75"/>
        <v>0</v>
      </c>
    </row>
    <row r="442" spans="1:12" s="148" customFormat="1" ht="15.75" customHeight="1">
      <c r="A442" s="414"/>
      <c r="B442" s="436" t="s">
        <v>23</v>
      </c>
      <c r="C442" s="114" t="s">
        <v>101</v>
      </c>
      <c r="D442" s="115">
        <v>2070</v>
      </c>
      <c r="E442" s="551">
        <f>D442/D554</f>
        <v>6.0409767331343373E-05</v>
      </c>
      <c r="F442" s="115">
        <f>D442</f>
        <v>2070</v>
      </c>
      <c r="G442" s="115">
        <v>0</v>
      </c>
      <c r="H442" s="262"/>
      <c r="I442" s="263">
        <v>0</v>
      </c>
      <c r="J442" s="264"/>
      <c r="K442" s="264"/>
      <c r="L442" s="399"/>
    </row>
    <row r="443" spans="1:12" s="148" customFormat="1" ht="24" customHeight="1">
      <c r="A443" s="412" t="s">
        <v>112</v>
      </c>
      <c r="B443" s="443"/>
      <c r="C443" s="242" t="s">
        <v>78</v>
      </c>
      <c r="D443" s="261">
        <f>SUM(D444:D445)</f>
        <v>6030</v>
      </c>
      <c r="E443" s="442">
        <f>D443/D554</f>
        <v>0.00017597627874782633</v>
      </c>
      <c r="F443" s="261">
        <f aca="true" t="shared" si="76" ref="F443:L443">SUM(F444:F445)</f>
        <v>6030</v>
      </c>
      <c r="G443" s="261">
        <f t="shared" si="76"/>
        <v>0</v>
      </c>
      <c r="H443" s="261">
        <f t="shared" si="76"/>
        <v>0</v>
      </c>
      <c r="I443" s="261">
        <f t="shared" si="76"/>
        <v>0</v>
      </c>
      <c r="J443" s="261">
        <f t="shared" si="76"/>
        <v>0</v>
      </c>
      <c r="K443" s="261">
        <f t="shared" si="76"/>
        <v>0</v>
      </c>
      <c r="L443" s="398">
        <f t="shared" si="76"/>
        <v>0</v>
      </c>
    </row>
    <row r="444" spans="1:12" s="148" customFormat="1" ht="14.25" customHeight="1">
      <c r="A444" s="429"/>
      <c r="B444" s="436" t="s">
        <v>29</v>
      </c>
      <c r="C444" s="114" t="s">
        <v>376</v>
      </c>
      <c r="D444" s="115">
        <v>5530</v>
      </c>
      <c r="E444" s="551">
        <f>D444/D554</f>
        <v>0.00016138454750837142</v>
      </c>
      <c r="F444" s="115">
        <f>D444</f>
        <v>5530</v>
      </c>
      <c r="G444" s="115">
        <v>0</v>
      </c>
      <c r="H444" s="115"/>
      <c r="I444" s="266">
        <v>0</v>
      </c>
      <c r="J444" s="264"/>
      <c r="K444" s="264"/>
      <c r="L444" s="399"/>
    </row>
    <row r="445" spans="1:12" s="148" customFormat="1" ht="14.25" customHeight="1">
      <c r="A445" s="414"/>
      <c r="B445" s="436" t="s">
        <v>23</v>
      </c>
      <c r="C445" s="114" t="s">
        <v>24</v>
      </c>
      <c r="D445" s="115">
        <v>500</v>
      </c>
      <c r="E445" s="551">
        <f>D445/D554</f>
        <v>1.4591731239454921E-05</v>
      </c>
      <c r="F445" s="115">
        <f>D445</f>
        <v>500</v>
      </c>
      <c r="G445" s="115">
        <v>0</v>
      </c>
      <c r="H445" s="262"/>
      <c r="I445" s="263">
        <v>0</v>
      </c>
      <c r="J445" s="264"/>
      <c r="K445" s="264"/>
      <c r="L445" s="399"/>
    </row>
    <row r="446" spans="1:12" s="148" customFormat="1" ht="30" customHeight="1">
      <c r="A446" s="431" t="s">
        <v>268</v>
      </c>
      <c r="B446" s="437"/>
      <c r="C446" s="196" t="s">
        <v>111</v>
      </c>
      <c r="D446" s="265">
        <f>D447+D449+D456</f>
        <v>968882</v>
      </c>
      <c r="E446" s="372">
        <f>D446/D554</f>
        <v>0.028275331493491124</v>
      </c>
      <c r="F446" s="265">
        <f>F447+F449+F456</f>
        <v>968882</v>
      </c>
      <c r="G446" s="265">
        <f aca="true" t="shared" si="77" ref="G446:L446">G447+G449+G456</f>
        <v>720781</v>
      </c>
      <c r="H446" s="265">
        <f t="shared" si="77"/>
        <v>94052</v>
      </c>
      <c r="I446" s="265">
        <f t="shared" si="77"/>
        <v>10061</v>
      </c>
      <c r="J446" s="265">
        <f t="shared" si="77"/>
        <v>0</v>
      </c>
      <c r="K446" s="265">
        <f t="shared" si="77"/>
        <v>0</v>
      </c>
      <c r="L446" s="265">
        <f t="shared" si="77"/>
        <v>0</v>
      </c>
    </row>
    <row r="447" spans="1:12" s="148" customFormat="1" ht="38.25" customHeight="1">
      <c r="A447" s="412" t="s">
        <v>290</v>
      </c>
      <c r="B447" s="443"/>
      <c r="C447" s="242" t="s">
        <v>291</v>
      </c>
      <c r="D447" s="261">
        <f>D448</f>
        <v>10061</v>
      </c>
      <c r="E447" s="442">
        <f>D447/D554</f>
        <v>0.0002936148160003119</v>
      </c>
      <c r="F447" s="261">
        <f aca="true" t="shared" si="78" ref="F447:L447">F448</f>
        <v>10061</v>
      </c>
      <c r="G447" s="261">
        <f t="shared" si="78"/>
        <v>0</v>
      </c>
      <c r="H447" s="261">
        <f t="shared" si="78"/>
        <v>0</v>
      </c>
      <c r="I447" s="261">
        <f t="shared" si="78"/>
        <v>10061</v>
      </c>
      <c r="J447" s="261">
        <f t="shared" si="78"/>
        <v>0</v>
      </c>
      <c r="K447" s="261">
        <f t="shared" si="78"/>
        <v>0</v>
      </c>
      <c r="L447" s="398">
        <f t="shared" si="78"/>
        <v>0</v>
      </c>
    </row>
    <row r="448" spans="1:12" s="148" customFormat="1" ht="22.5" customHeight="1">
      <c r="A448" s="406"/>
      <c r="B448" s="438" t="s">
        <v>68</v>
      </c>
      <c r="C448" s="247" t="s">
        <v>292</v>
      </c>
      <c r="D448" s="266">
        <v>10061</v>
      </c>
      <c r="E448" s="551">
        <f>D448/D554</f>
        <v>0.0002936148160003119</v>
      </c>
      <c r="F448" s="266">
        <f>D448</f>
        <v>10061</v>
      </c>
      <c r="G448" s="248"/>
      <c r="H448" s="248"/>
      <c r="I448" s="266">
        <f>F448</f>
        <v>10061</v>
      </c>
      <c r="J448" s="264"/>
      <c r="K448" s="264"/>
      <c r="L448" s="399"/>
    </row>
    <row r="449" spans="1:12" s="148" customFormat="1" ht="25.5" customHeight="1">
      <c r="A449" s="412" t="s">
        <v>280</v>
      </c>
      <c r="B449" s="443"/>
      <c r="C449" s="242" t="s">
        <v>610</v>
      </c>
      <c r="D449" s="261">
        <f>SUM(D450:D455)</f>
        <v>18821</v>
      </c>
      <c r="E449" s="442">
        <f>D449/D554</f>
        <v>0.0005492619473155621</v>
      </c>
      <c r="F449" s="261">
        <f aca="true" t="shared" si="79" ref="F449:L449">SUM(F450:F455)</f>
        <v>18821</v>
      </c>
      <c r="G449" s="261">
        <f t="shared" si="79"/>
        <v>14878</v>
      </c>
      <c r="H449" s="261">
        <f t="shared" si="79"/>
        <v>2930</v>
      </c>
      <c r="I449" s="261">
        <f t="shared" si="79"/>
        <v>0</v>
      </c>
      <c r="J449" s="261">
        <f t="shared" si="79"/>
        <v>0</v>
      </c>
      <c r="K449" s="261">
        <f t="shared" si="79"/>
        <v>0</v>
      </c>
      <c r="L449" s="398">
        <f t="shared" si="79"/>
        <v>0</v>
      </c>
    </row>
    <row r="450" spans="1:12" s="148" customFormat="1" ht="18" customHeight="1">
      <c r="A450" s="414"/>
      <c r="B450" s="436" t="s">
        <v>9</v>
      </c>
      <c r="C450" s="114" t="s">
        <v>10</v>
      </c>
      <c r="D450" s="115">
        <v>13603</v>
      </c>
      <c r="E450" s="551">
        <f>D450/D554</f>
        <v>0.0003969826401006106</v>
      </c>
      <c r="F450" s="266">
        <f aca="true" t="shared" si="80" ref="F450:F455">D450</f>
        <v>13603</v>
      </c>
      <c r="G450" s="115">
        <f>F450</f>
        <v>13603</v>
      </c>
      <c r="H450" s="262"/>
      <c r="I450" s="263">
        <v>0</v>
      </c>
      <c r="J450" s="264"/>
      <c r="K450" s="264"/>
      <c r="L450" s="399"/>
    </row>
    <row r="451" spans="1:12" s="148" customFormat="1" ht="13.5" customHeight="1">
      <c r="A451" s="414"/>
      <c r="B451" s="436" t="s">
        <v>13</v>
      </c>
      <c r="C451" s="114" t="s">
        <v>14</v>
      </c>
      <c r="D451" s="115">
        <v>1275</v>
      </c>
      <c r="E451" s="551">
        <f>D451/D554</f>
        <v>3.720891466061005E-05</v>
      </c>
      <c r="F451" s="266">
        <f t="shared" si="80"/>
        <v>1275</v>
      </c>
      <c r="G451" s="115">
        <f>F451</f>
        <v>1275</v>
      </c>
      <c r="H451" s="262"/>
      <c r="I451" s="263">
        <v>0</v>
      </c>
      <c r="J451" s="264"/>
      <c r="K451" s="264"/>
      <c r="L451" s="399"/>
    </row>
    <row r="452" spans="1:12" s="148" customFormat="1" ht="14.25" customHeight="1">
      <c r="A452" s="414"/>
      <c r="B452" s="439" t="s">
        <v>40</v>
      </c>
      <c r="C452" s="114" t="s">
        <v>281</v>
      </c>
      <c r="D452" s="115">
        <v>2565</v>
      </c>
      <c r="E452" s="551">
        <f>D452/D554</f>
        <v>7.485558125840374E-05</v>
      </c>
      <c r="F452" s="266">
        <f t="shared" si="80"/>
        <v>2565</v>
      </c>
      <c r="G452" s="115">
        <v>0</v>
      </c>
      <c r="H452" s="262">
        <f>F452</f>
        <v>2565</v>
      </c>
      <c r="I452" s="263">
        <v>0</v>
      </c>
      <c r="J452" s="264"/>
      <c r="K452" s="264"/>
      <c r="L452" s="399"/>
    </row>
    <row r="453" spans="1:12" s="148" customFormat="1" ht="13.5" customHeight="1">
      <c r="A453" s="414"/>
      <c r="B453" s="439" t="s">
        <v>15</v>
      </c>
      <c r="C453" s="114" t="s">
        <v>16</v>
      </c>
      <c r="D453" s="115">
        <v>365</v>
      </c>
      <c r="E453" s="551">
        <f>D453/D554</f>
        <v>1.0651963804802091E-05</v>
      </c>
      <c r="F453" s="266">
        <f t="shared" si="80"/>
        <v>365</v>
      </c>
      <c r="G453" s="115">
        <v>0</v>
      </c>
      <c r="H453" s="262">
        <f>F453</f>
        <v>365</v>
      </c>
      <c r="I453" s="263">
        <v>0</v>
      </c>
      <c r="J453" s="264"/>
      <c r="K453" s="264"/>
      <c r="L453" s="399"/>
    </row>
    <row r="454" spans="1:12" s="148" customFormat="1" ht="14.25" customHeight="1">
      <c r="A454" s="414"/>
      <c r="B454" s="436" t="s">
        <v>23</v>
      </c>
      <c r="C454" s="114" t="s">
        <v>101</v>
      </c>
      <c r="D454" s="115">
        <v>561</v>
      </c>
      <c r="E454" s="551">
        <f>D454/D554</f>
        <v>1.637192245066842E-05</v>
      </c>
      <c r="F454" s="266">
        <f t="shared" si="80"/>
        <v>561</v>
      </c>
      <c r="G454" s="115">
        <v>0</v>
      </c>
      <c r="H454" s="262"/>
      <c r="I454" s="263">
        <v>0</v>
      </c>
      <c r="J454" s="264"/>
      <c r="K454" s="264"/>
      <c r="L454" s="399"/>
    </row>
    <row r="455" spans="1:12" s="148" customFormat="1" ht="12.75" customHeight="1">
      <c r="A455" s="414"/>
      <c r="B455" s="436" t="s">
        <v>29</v>
      </c>
      <c r="C455" s="114" t="s">
        <v>30</v>
      </c>
      <c r="D455" s="115">
        <v>452</v>
      </c>
      <c r="E455" s="551">
        <f>D455/D554</f>
        <v>1.3190925040467247E-05</v>
      </c>
      <c r="F455" s="115">
        <f t="shared" si="80"/>
        <v>452</v>
      </c>
      <c r="G455" s="115">
        <v>0</v>
      </c>
      <c r="H455" s="262"/>
      <c r="I455" s="263">
        <v>0</v>
      </c>
      <c r="J455" s="264"/>
      <c r="K455" s="264"/>
      <c r="L455" s="399"/>
    </row>
    <row r="456" spans="1:12" s="148" customFormat="1" ht="24.75" customHeight="1">
      <c r="A456" s="412" t="s">
        <v>321</v>
      </c>
      <c r="B456" s="444"/>
      <c r="C456" s="242" t="s">
        <v>322</v>
      </c>
      <c r="D456" s="261">
        <f>SUM(D457:D472)</f>
        <v>940000</v>
      </c>
      <c r="E456" s="442">
        <f>D456/D554</f>
        <v>0.027432454730175252</v>
      </c>
      <c r="F456" s="261">
        <f aca="true" t="shared" si="81" ref="F456:L456">SUM(F457:F472)</f>
        <v>940000</v>
      </c>
      <c r="G456" s="261">
        <f t="shared" si="81"/>
        <v>705903</v>
      </c>
      <c r="H456" s="261">
        <f t="shared" si="81"/>
        <v>91122</v>
      </c>
      <c r="I456" s="261">
        <f t="shared" si="81"/>
        <v>0</v>
      </c>
      <c r="J456" s="261">
        <f t="shared" si="81"/>
        <v>0</v>
      </c>
      <c r="K456" s="261">
        <f t="shared" si="81"/>
        <v>0</v>
      </c>
      <c r="L456" s="398">
        <f t="shared" si="81"/>
        <v>0</v>
      </c>
    </row>
    <row r="457" spans="1:12" s="148" customFormat="1" ht="15.75" customHeight="1">
      <c r="A457" s="429"/>
      <c r="B457" s="436" t="s">
        <v>834</v>
      </c>
      <c r="C457" s="114" t="s">
        <v>377</v>
      </c>
      <c r="D457" s="266">
        <v>1300</v>
      </c>
      <c r="E457" s="551">
        <f>D457/D554</f>
        <v>3.7938501222582795E-05</v>
      </c>
      <c r="F457" s="266">
        <f>D457</f>
        <v>1300</v>
      </c>
      <c r="G457" s="119">
        <v>0</v>
      </c>
      <c r="H457" s="115"/>
      <c r="I457" s="119"/>
      <c r="J457" s="264"/>
      <c r="K457" s="264"/>
      <c r="L457" s="399"/>
    </row>
    <row r="458" spans="1:12" s="148" customFormat="1" ht="15.75" customHeight="1">
      <c r="A458" s="414"/>
      <c r="B458" s="436" t="s">
        <v>9</v>
      </c>
      <c r="C458" s="114" t="s">
        <v>10</v>
      </c>
      <c r="D458" s="266">
        <v>650240</v>
      </c>
      <c r="E458" s="551">
        <f>D458/D554</f>
        <v>0.018976254642286337</v>
      </c>
      <c r="F458" s="266">
        <f aca="true" t="shared" si="82" ref="F458:F472">D458</f>
        <v>650240</v>
      </c>
      <c r="G458" s="115">
        <f>F458</f>
        <v>650240</v>
      </c>
      <c r="H458" s="115"/>
      <c r="I458" s="262">
        <v>0</v>
      </c>
      <c r="J458" s="264"/>
      <c r="K458" s="264"/>
      <c r="L458" s="399"/>
    </row>
    <row r="459" spans="1:12" s="148" customFormat="1" ht="15" customHeight="1">
      <c r="A459" s="414"/>
      <c r="B459" s="436" t="s">
        <v>13</v>
      </c>
      <c r="C459" s="114" t="s">
        <v>14</v>
      </c>
      <c r="D459" s="266">
        <v>49263</v>
      </c>
      <c r="E459" s="551">
        <f>D459/D554</f>
        <v>0.0014376649120985355</v>
      </c>
      <c r="F459" s="266">
        <f t="shared" si="82"/>
        <v>49263</v>
      </c>
      <c r="G459" s="115">
        <f>F459</f>
        <v>49263</v>
      </c>
      <c r="H459" s="115"/>
      <c r="I459" s="262">
        <v>0</v>
      </c>
      <c r="J459" s="264"/>
      <c r="K459" s="264"/>
      <c r="L459" s="399"/>
    </row>
    <row r="460" spans="1:12" s="148" customFormat="1" ht="15" customHeight="1">
      <c r="A460" s="414"/>
      <c r="B460" s="439" t="s">
        <v>62</v>
      </c>
      <c r="C460" s="114" t="s">
        <v>76</v>
      </c>
      <c r="D460" s="266">
        <v>80700</v>
      </c>
      <c r="E460" s="551">
        <f>D460/D554</f>
        <v>0.0023551054220480243</v>
      </c>
      <c r="F460" s="266">
        <f t="shared" si="82"/>
        <v>80700</v>
      </c>
      <c r="G460" s="115">
        <v>0</v>
      </c>
      <c r="H460" s="115">
        <f>F460</f>
        <v>80700</v>
      </c>
      <c r="I460" s="262">
        <v>0</v>
      </c>
      <c r="J460" s="264"/>
      <c r="K460" s="264"/>
      <c r="L460" s="399"/>
    </row>
    <row r="461" spans="1:12" s="148" customFormat="1" ht="15" customHeight="1">
      <c r="A461" s="414"/>
      <c r="B461" s="439" t="s">
        <v>15</v>
      </c>
      <c r="C461" s="114" t="s">
        <v>16</v>
      </c>
      <c r="D461" s="266">
        <v>10422</v>
      </c>
      <c r="E461" s="551">
        <f>D461/D554</f>
        <v>0.00030415004595519835</v>
      </c>
      <c r="F461" s="266">
        <f t="shared" si="82"/>
        <v>10422</v>
      </c>
      <c r="G461" s="115">
        <v>0</v>
      </c>
      <c r="H461" s="115">
        <f>F461</f>
        <v>10422</v>
      </c>
      <c r="I461" s="262">
        <v>0</v>
      </c>
      <c r="J461" s="264"/>
      <c r="K461" s="264"/>
      <c r="L461" s="399"/>
    </row>
    <row r="462" spans="1:12" s="148" customFormat="1" ht="14.25" customHeight="1">
      <c r="A462" s="414"/>
      <c r="B462" s="436" t="s">
        <v>669</v>
      </c>
      <c r="C462" s="114" t="s">
        <v>670</v>
      </c>
      <c r="D462" s="266">
        <v>6400</v>
      </c>
      <c r="E462" s="551">
        <f>D462/D554</f>
        <v>0.00018677415986502298</v>
      </c>
      <c r="F462" s="266">
        <f t="shared" si="82"/>
        <v>6400</v>
      </c>
      <c r="G462" s="115">
        <f>F462</f>
        <v>6400</v>
      </c>
      <c r="H462" s="115"/>
      <c r="I462" s="262">
        <v>0</v>
      </c>
      <c r="J462" s="264"/>
      <c r="K462" s="264"/>
      <c r="L462" s="399"/>
    </row>
    <row r="463" spans="1:12" s="148" customFormat="1" ht="14.25" customHeight="1">
      <c r="A463" s="414"/>
      <c r="B463" s="436" t="s">
        <v>17</v>
      </c>
      <c r="C463" s="114" t="s">
        <v>143</v>
      </c>
      <c r="D463" s="266">
        <v>40800</v>
      </c>
      <c r="E463" s="551">
        <f>D463/D554</f>
        <v>0.0011906852691395216</v>
      </c>
      <c r="F463" s="266">
        <f t="shared" si="82"/>
        <v>40800</v>
      </c>
      <c r="G463" s="115">
        <v>0</v>
      </c>
      <c r="H463" s="115"/>
      <c r="I463" s="262">
        <v>0</v>
      </c>
      <c r="J463" s="264"/>
      <c r="K463" s="264"/>
      <c r="L463" s="399"/>
    </row>
    <row r="464" spans="1:12" s="148" customFormat="1" ht="13.5" customHeight="1">
      <c r="A464" s="414"/>
      <c r="B464" s="436" t="s">
        <v>19</v>
      </c>
      <c r="C464" s="114" t="s">
        <v>99</v>
      </c>
      <c r="D464" s="266">
        <v>16600</v>
      </c>
      <c r="E464" s="551">
        <f>D464/D554</f>
        <v>0.00048444547714990337</v>
      </c>
      <c r="F464" s="266">
        <f t="shared" si="82"/>
        <v>16600</v>
      </c>
      <c r="G464" s="115">
        <v>0</v>
      </c>
      <c r="H464" s="115"/>
      <c r="I464" s="262">
        <v>0</v>
      </c>
      <c r="J464" s="264"/>
      <c r="K464" s="264"/>
      <c r="L464" s="399"/>
    </row>
    <row r="465" spans="1:12" s="148" customFormat="1" ht="13.5" customHeight="1">
      <c r="A465" s="414"/>
      <c r="B465" s="436" t="s">
        <v>21</v>
      </c>
      <c r="C465" s="115" t="s">
        <v>100</v>
      </c>
      <c r="D465" s="266">
        <v>32700</v>
      </c>
      <c r="E465" s="551">
        <f>D465/D554</f>
        <v>0.0009542992230603518</v>
      </c>
      <c r="F465" s="266">
        <f t="shared" si="82"/>
        <v>32700</v>
      </c>
      <c r="G465" s="115">
        <v>0</v>
      </c>
      <c r="H465" s="115"/>
      <c r="I465" s="262"/>
      <c r="J465" s="264"/>
      <c r="K465" s="264"/>
      <c r="L465" s="399"/>
    </row>
    <row r="466" spans="1:12" s="148" customFormat="1" ht="13.5" customHeight="1">
      <c r="A466" s="414"/>
      <c r="B466" s="436" t="s">
        <v>82</v>
      </c>
      <c r="C466" s="115" t="s">
        <v>83</v>
      </c>
      <c r="D466" s="266">
        <v>1100</v>
      </c>
      <c r="E466" s="551">
        <f>D466/D554</f>
        <v>3.210180872680083E-05</v>
      </c>
      <c r="F466" s="266">
        <f t="shared" si="82"/>
        <v>1100</v>
      </c>
      <c r="G466" s="115">
        <v>0</v>
      </c>
      <c r="H466" s="115"/>
      <c r="I466" s="262"/>
      <c r="J466" s="264"/>
      <c r="K466" s="264"/>
      <c r="L466" s="399"/>
    </row>
    <row r="467" spans="1:12" s="148" customFormat="1" ht="15" customHeight="1">
      <c r="A467" s="414"/>
      <c r="B467" s="436" t="s">
        <v>23</v>
      </c>
      <c r="C467" s="114" t="s">
        <v>101</v>
      </c>
      <c r="D467" s="266">
        <v>11659</v>
      </c>
      <c r="E467" s="551">
        <f>D467/D554</f>
        <v>0.00034024998904160983</v>
      </c>
      <c r="F467" s="266">
        <f t="shared" si="82"/>
        <v>11659</v>
      </c>
      <c r="G467" s="115">
        <v>0</v>
      </c>
      <c r="H467" s="115"/>
      <c r="I467" s="262">
        <v>0</v>
      </c>
      <c r="J467" s="264"/>
      <c r="K467" s="264"/>
      <c r="L467" s="399"/>
    </row>
    <row r="468" spans="1:12" s="148" customFormat="1" ht="15" customHeight="1">
      <c r="A468" s="414"/>
      <c r="B468" s="436" t="s">
        <v>306</v>
      </c>
      <c r="C468" s="114" t="s">
        <v>308</v>
      </c>
      <c r="D468" s="266">
        <v>1600</v>
      </c>
      <c r="E468" s="551">
        <f>D468/D554</f>
        <v>4.6693539966255744E-05</v>
      </c>
      <c r="F468" s="266">
        <f t="shared" si="82"/>
        <v>1600</v>
      </c>
      <c r="G468" s="115">
        <v>0</v>
      </c>
      <c r="H468" s="115"/>
      <c r="I468" s="262"/>
      <c r="J468" s="264"/>
      <c r="K468" s="264"/>
      <c r="L468" s="399"/>
    </row>
    <row r="469" spans="1:12" s="148" customFormat="1" ht="15" customHeight="1">
      <c r="A469" s="414"/>
      <c r="B469" s="436" t="s">
        <v>298</v>
      </c>
      <c r="C469" s="114" t="s">
        <v>302</v>
      </c>
      <c r="D469" s="266">
        <v>2410</v>
      </c>
      <c r="E469" s="551">
        <f>D469/D554</f>
        <v>7.033214457417272E-05</v>
      </c>
      <c r="F469" s="266">
        <f t="shared" si="82"/>
        <v>2410</v>
      </c>
      <c r="G469" s="115">
        <v>0</v>
      </c>
      <c r="H469" s="115"/>
      <c r="I469" s="262"/>
      <c r="J469" s="264"/>
      <c r="K469" s="264"/>
      <c r="L469" s="399"/>
    </row>
    <row r="470" spans="1:12" s="148" customFormat="1" ht="17.25" customHeight="1">
      <c r="A470" s="414"/>
      <c r="B470" s="436" t="s">
        <v>25</v>
      </c>
      <c r="C470" s="114" t="s">
        <v>26</v>
      </c>
      <c r="D470" s="266">
        <v>2000</v>
      </c>
      <c r="E470" s="551">
        <f>D470/D554</f>
        <v>5.8366924957819684E-05</v>
      </c>
      <c r="F470" s="266">
        <f t="shared" si="82"/>
        <v>2000</v>
      </c>
      <c r="G470" s="115">
        <v>0</v>
      </c>
      <c r="H470" s="115"/>
      <c r="I470" s="262">
        <v>0</v>
      </c>
      <c r="J470" s="264"/>
      <c r="K470" s="264"/>
      <c r="L470" s="399"/>
    </row>
    <row r="471" spans="1:12" s="148" customFormat="1" ht="17.25" customHeight="1">
      <c r="A471" s="414"/>
      <c r="B471" s="436" t="s">
        <v>29</v>
      </c>
      <c r="C471" s="114" t="s">
        <v>30</v>
      </c>
      <c r="D471" s="266">
        <v>29806</v>
      </c>
      <c r="E471" s="551">
        <f>D471/D554</f>
        <v>0.0008698422826463868</v>
      </c>
      <c r="F471" s="266">
        <f t="shared" si="82"/>
        <v>29806</v>
      </c>
      <c r="G471" s="115">
        <v>0</v>
      </c>
      <c r="H471" s="115"/>
      <c r="I471" s="262">
        <v>0</v>
      </c>
      <c r="J471" s="264"/>
      <c r="K471" s="264"/>
      <c r="L471" s="399"/>
    </row>
    <row r="472" spans="1:12" s="148" customFormat="1" ht="20.25" customHeight="1">
      <c r="A472" s="414"/>
      <c r="B472" s="436" t="s">
        <v>45</v>
      </c>
      <c r="C472" s="114" t="s">
        <v>46</v>
      </c>
      <c r="D472" s="266">
        <v>3000</v>
      </c>
      <c r="E472" s="551">
        <f>D472/D554</f>
        <v>8.755038743672952E-05</v>
      </c>
      <c r="F472" s="266">
        <f t="shared" si="82"/>
        <v>3000</v>
      </c>
      <c r="G472" s="115">
        <v>0</v>
      </c>
      <c r="H472" s="115"/>
      <c r="I472" s="262">
        <v>0</v>
      </c>
      <c r="J472" s="264"/>
      <c r="K472" s="264"/>
      <c r="L472" s="399"/>
    </row>
    <row r="473" spans="1:12" s="147" customFormat="1" ht="30.75" customHeight="1">
      <c r="A473" s="431" t="s">
        <v>324</v>
      </c>
      <c r="B473" s="437"/>
      <c r="C473" s="219" t="s">
        <v>325</v>
      </c>
      <c r="D473" s="265">
        <f>D474+D492+D511+D538+D543+D526</f>
        <v>2797973</v>
      </c>
      <c r="E473" s="372">
        <f>D473/D554</f>
        <v>0.0816545400625028</v>
      </c>
      <c r="F473" s="265">
        <f aca="true" t="shared" si="83" ref="F473:L473">F474+F492+F511+F538+F543+F526</f>
        <v>2797973</v>
      </c>
      <c r="G473" s="265">
        <f t="shared" si="83"/>
        <v>1596158</v>
      </c>
      <c r="H473" s="265">
        <f t="shared" si="83"/>
        <v>293295</v>
      </c>
      <c r="I473" s="265">
        <f t="shared" si="83"/>
        <v>1500</v>
      </c>
      <c r="J473" s="265">
        <f t="shared" si="83"/>
        <v>0</v>
      </c>
      <c r="K473" s="265">
        <f t="shared" si="83"/>
        <v>0</v>
      </c>
      <c r="L473" s="400">
        <f t="shared" si="83"/>
        <v>0</v>
      </c>
    </row>
    <row r="474" spans="1:12" s="148" customFormat="1" ht="29.25" customHeight="1">
      <c r="A474" s="412" t="s">
        <v>326</v>
      </c>
      <c r="B474" s="444"/>
      <c r="C474" s="242" t="s">
        <v>327</v>
      </c>
      <c r="D474" s="261">
        <f>SUM(D475:D491)</f>
        <v>1103884</v>
      </c>
      <c r="E474" s="442">
        <f>D474/D554</f>
        <v>0.03221515729506891</v>
      </c>
      <c r="F474" s="261">
        <f aca="true" t="shared" si="84" ref="F474:L474">SUM(F475:F491)</f>
        <v>1103884</v>
      </c>
      <c r="G474" s="261">
        <f t="shared" si="84"/>
        <v>734552</v>
      </c>
      <c r="H474" s="261">
        <f t="shared" si="84"/>
        <v>146115</v>
      </c>
      <c r="I474" s="261">
        <f t="shared" si="84"/>
        <v>0</v>
      </c>
      <c r="J474" s="261">
        <f t="shared" si="84"/>
        <v>0</v>
      </c>
      <c r="K474" s="261">
        <f t="shared" si="84"/>
        <v>0</v>
      </c>
      <c r="L474" s="398">
        <f t="shared" si="84"/>
        <v>0</v>
      </c>
    </row>
    <row r="475" spans="1:12" s="148" customFormat="1" ht="18.75" customHeight="1">
      <c r="A475" s="414"/>
      <c r="B475" s="439" t="s">
        <v>834</v>
      </c>
      <c r="C475" s="114" t="s">
        <v>146</v>
      </c>
      <c r="D475" s="115">
        <v>4000</v>
      </c>
      <c r="E475" s="551">
        <f>D475/D554</f>
        <v>0.00011673384991563937</v>
      </c>
      <c r="F475" s="266">
        <f>D475</f>
        <v>4000</v>
      </c>
      <c r="G475" s="115">
        <v>0</v>
      </c>
      <c r="H475" s="262"/>
      <c r="I475" s="263">
        <v>0</v>
      </c>
      <c r="J475" s="264"/>
      <c r="K475" s="264"/>
      <c r="L475" s="405"/>
    </row>
    <row r="476" spans="1:12" s="148" customFormat="1" ht="21" customHeight="1">
      <c r="A476" s="414"/>
      <c r="B476" s="436" t="s">
        <v>9</v>
      </c>
      <c r="C476" s="114" t="s">
        <v>10</v>
      </c>
      <c r="D476" s="115">
        <v>673398</v>
      </c>
      <c r="E476" s="551">
        <f>D476/D554</f>
        <v>0.01965208526637293</v>
      </c>
      <c r="F476" s="266">
        <f aca="true" t="shared" si="85" ref="F476:F491">D476</f>
        <v>673398</v>
      </c>
      <c r="G476" s="115">
        <f>F476</f>
        <v>673398</v>
      </c>
      <c r="H476" s="262"/>
      <c r="I476" s="263">
        <v>0</v>
      </c>
      <c r="J476" s="264"/>
      <c r="K476" s="264"/>
      <c r="L476" s="405"/>
    </row>
    <row r="477" spans="1:12" s="148" customFormat="1" ht="18" customHeight="1">
      <c r="A477" s="414"/>
      <c r="B477" s="436" t="s">
        <v>13</v>
      </c>
      <c r="C477" s="114" t="s">
        <v>14</v>
      </c>
      <c r="D477" s="115">
        <v>61154</v>
      </c>
      <c r="E477" s="551">
        <f>D477/D554</f>
        <v>0.0017846854644352525</v>
      </c>
      <c r="F477" s="266">
        <f t="shared" si="85"/>
        <v>61154</v>
      </c>
      <c r="G477" s="115">
        <f>F477</f>
        <v>61154</v>
      </c>
      <c r="H477" s="262"/>
      <c r="I477" s="263">
        <v>0</v>
      </c>
      <c r="J477" s="264"/>
      <c r="K477" s="264"/>
      <c r="L477" s="405"/>
    </row>
    <row r="478" spans="1:12" s="148" customFormat="1" ht="17.25" customHeight="1">
      <c r="A478" s="414"/>
      <c r="B478" s="439" t="s">
        <v>40</v>
      </c>
      <c r="C478" s="114" t="s">
        <v>76</v>
      </c>
      <c r="D478" s="115">
        <v>128141</v>
      </c>
      <c r="E478" s="551">
        <f>D478/D554</f>
        <v>0.003739598065509986</v>
      </c>
      <c r="F478" s="266">
        <f t="shared" si="85"/>
        <v>128141</v>
      </c>
      <c r="G478" s="115">
        <v>0</v>
      </c>
      <c r="H478" s="262">
        <f>F478</f>
        <v>128141</v>
      </c>
      <c r="I478" s="263">
        <v>0</v>
      </c>
      <c r="J478" s="264"/>
      <c r="K478" s="264"/>
      <c r="L478" s="405"/>
    </row>
    <row r="479" spans="1:12" s="148" customFormat="1" ht="18.75" customHeight="1">
      <c r="A479" s="414"/>
      <c r="B479" s="439" t="s">
        <v>15</v>
      </c>
      <c r="C479" s="114" t="s">
        <v>16</v>
      </c>
      <c r="D479" s="115">
        <v>17974</v>
      </c>
      <c r="E479" s="551">
        <f>D479/D554</f>
        <v>0.0005245435545959255</v>
      </c>
      <c r="F479" s="266">
        <f t="shared" si="85"/>
        <v>17974</v>
      </c>
      <c r="G479" s="115">
        <v>0</v>
      </c>
      <c r="H479" s="262">
        <f>F479</f>
        <v>17974</v>
      </c>
      <c r="I479" s="263">
        <v>0</v>
      </c>
      <c r="J479" s="264"/>
      <c r="K479" s="264"/>
      <c r="L479" s="405"/>
    </row>
    <row r="480" spans="1:12" s="148" customFormat="1" ht="16.5" customHeight="1">
      <c r="A480" s="414"/>
      <c r="B480" s="439" t="s">
        <v>17</v>
      </c>
      <c r="C480" s="114" t="s">
        <v>143</v>
      </c>
      <c r="D480" s="115">
        <v>69196</v>
      </c>
      <c r="E480" s="551">
        <f>D480/D554</f>
        <v>0.0020193788696906455</v>
      </c>
      <c r="F480" s="266">
        <f t="shared" si="85"/>
        <v>69196</v>
      </c>
      <c r="G480" s="115">
        <v>0</v>
      </c>
      <c r="H480" s="262"/>
      <c r="I480" s="263">
        <v>0</v>
      </c>
      <c r="J480" s="264"/>
      <c r="K480" s="264"/>
      <c r="L480" s="405"/>
    </row>
    <row r="481" spans="1:12" s="148" customFormat="1" ht="15.75" customHeight="1">
      <c r="A481" s="414"/>
      <c r="B481" s="439" t="s">
        <v>96</v>
      </c>
      <c r="C481" s="114" t="s">
        <v>272</v>
      </c>
      <c r="D481" s="115">
        <v>61140</v>
      </c>
      <c r="E481" s="551">
        <f>D481/D554</f>
        <v>0.0017842768959605477</v>
      </c>
      <c r="F481" s="266">
        <f t="shared" si="85"/>
        <v>61140</v>
      </c>
      <c r="G481" s="115">
        <v>0</v>
      </c>
      <c r="H481" s="262"/>
      <c r="I481" s="263">
        <v>0</v>
      </c>
      <c r="J481" s="264"/>
      <c r="K481" s="264"/>
      <c r="L481" s="405"/>
    </row>
    <row r="482" spans="1:12" s="148" customFormat="1" ht="17.25" customHeight="1">
      <c r="A482" s="414"/>
      <c r="B482" s="439" t="s">
        <v>19</v>
      </c>
      <c r="C482" s="114" t="s">
        <v>99</v>
      </c>
      <c r="D482" s="115">
        <v>12228</v>
      </c>
      <c r="E482" s="551">
        <f>D482/D554</f>
        <v>0.0003568553791921095</v>
      </c>
      <c r="F482" s="266">
        <f t="shared" si="85"/>
        <v>12228</v>
      </c>
      <c r="G482" s="115">
        <v>0</v>
      </c>
      <c r="H482" s="262"/>
      <c r="I482" s="263">
        <v>0</v>
      </c>
      <c r="J482" s="264"/>
      <c r="K482" s="264"/>
      <c r="L482" s="405"/>
    </row>
    <row r="483" spans="1:12" s="148" customFormat="1" ht="15.75" customHeight="1">
      <c r="A483" s="414"/>
      <c r="B483" s="439" t="s">
        <v>82</v>
      </c>
      <c r="C483" s="114" t="s">
        <v>83</v>
      </c>
      <c r="D483" s="115">
        <v>3500</v>
      </c>
      <c r="E483" s="551">
        <f>D483/D554</f>
        <v>0.00010214211867618444</v>
      </c>
      <c r="F483" s="266">
        <f t="shared" si="85"/>
        <v>3500</v>
      </c>
      <c r="G483" s="115">
        <v>0</v>
      </c>
      <c r="H483" s="262"/>
      <c r="I483" s="263"/>
      <c r="J483" s="264"/>
      <c r="K483" s="264"/>
      <c r="L483" s="405"/>
    </row>
    <row r="484" spans="1:12" s="148" customFormat="1" ht="15" customHeight="1">
      <c r="A484" s="414"/>
      <c r="B484" s="439" t="s">
        <v>23</v>
      </c>
      <c r="C484" s="114" t="s">
        <v>101</v>
      </c>
      <c r="D484" s="115">
        <v>26891</v>
      </c>
      <c r="E484" s="551">
        <f>D484/D554</f>
        <v>0.0007847724895203646</v>
      </c>
      <c r="F484" s="266">
        <f t="shared" si="85"/>
        <v>26891</v>
      </c>
      <c r="G484" s="115">
        <v>0</v>
      </c>
      <c r="H484" s="262"/>
      <c r="I484" s="263">
        <v>0</v>
      </c>
      <c r="J484" s="264"/>
      <c r="K484" s="264"/>
      <c r="L484" s="405"/>
    </row>
    <row r="485" spans="1:12" s="148" customFormat="1" ht="15" customHeight="1">
      <c r="A485" s="414"/>
      <c r="B485" s="439" t="s">
        <v>671</v>
      </c>
      <c r="C485" s="115" t="s">
        <v>672</v>
      </c>
      <c r="D485" s="115">
        <v>713</v>
      </c>
      <c r="E485" s="551">
        <f>D485/D554</f>
        <v>2.0807808747462716E-05</v>
      </c>
      <c r="F485" s="266">
        <f t="shared" si="85"/>
        <v>713</v>
      </c>
      <c r="G485" s="115">
        <v>0</v>
      </c>
      <c r="H485" s="262"/>
      <c r="I485" s="263"/>
      <c r="J485" s="264"/>
      <c r="K485" s="264"/>
      <c r="L485" s="405"/>
    </row>
    <row r="486" spans="1:12" s="148" customFormat="1" ht="15" customHeight="1">
      <c r="A486" s="414"/>
      <c r="B486" s="439" t="s">
        <v>298</v>
      </c>
      <c r="C486" s="114" t="s">
        <v>302</v>
      </c>
      <c r="D486" s="115">
        <v>2000</v>
      </c>
      <c r="E486" s="551">
        <f>D486/D554</f>
        <v>5.8366924957819684E-05</v>
      </c>
      <c r="F486" s="266">
        <f t="shared" si="85"/>
        <v>2000</v>
      </c>
      <c r="G486" s="115">
        <v>0</v>
      </c>
      <c r="H486" s="262"/>
      <c r="I486" s="263"/>
      <c r="J486" s="264"/>
      <c r="K486" s="264"/>
      <c r="L486" s="405"/>
    </row>
    <row r="487" spans="1:12" s="148" customFormat="1" ht="17.25" customHeight="1">
      <c r="A487" s="414"/>
      <c r="B487" s="439" t="s">
        <v>25</v>
      </c>
      <c r="C487" s="114" t="s">
        <v>26</v>
      </c>
      <c r="D487" s="115">
        <v>3057</v>
      </c>
      <c r="E487" s="551">
        <f>D487/D554</f>
        <v>8.921384479802738E-05</v>
      </c>
      <c r="F487" s="266">
        <f t="shared" si="85"/>
        <v>3057</v>
      </c>
      <c r="G487" s="115">
        <v>0</v>
      </c>
      <c r="H487" s="262"/>
      <c r="I487" s="263">
        <v>0</v>
      </c>
      <c r="J487" s="264"/>
      <c r="K487" s="264"/>
      <c r="L487" s="405"/>
    </row>
    <row r="488" spans="1:12" s="148" customFormat="1" ht="17.25" customHeight="1">
      <c r="A488" s="414"/>
      <c r="B488" s="439" t="s">
        <v>29</v>
      </c>
      <c r="C488" s="114" t="s">
        <v>30</v>
      </c>
      <c r="D488" s="115">
        <v>36492</v>
      </c>
      <c r="E488" s="551">
        <f>D488/D554</f>
        <v>0.001064962912780378</v>
      </c>
      <c r="F488" s="266">
        <f t="shared" si="85"/>
        <v>36492</v>
      </c>
      <c r="G488" s="115">
        <v>0</v>
      </c>
      <c r="H488" s="262"/>
      <c r="I488" s="263">
        <v>0</v>
      </c>
      <c r="J488" s="264"/>
      <c r="K488" s="264"/>
      <c r="L488" s="405"/>
    </row>
    <row r="489" spans="1:12" s="148" customFormat="1" ht="21" customHeight="1">
      <c r="A489" s="414"/>
      <c r="B489" s="439" t="s">
        <v>45</v>
      </c>
      <c r="C489" s="114" t="s">
        <v>46</v>
      </c>
      <c r="D489" s="115">
        <v>1000</v>
      </c>
      <c r="E489" s="551">
        <f>D489/D554</f>
        <v>2.9183462478909842E-05</v>
      </c>
      <c r="F489" s="266">
        <f t="shared" si="85"/>
        <v>1000</v>
      </c>
      <c r="G489" s="115">
        <v>0</v>
      </c>
      <c r="H489" s="262"/>
      <c r="I489" s="263"/>
      <c r="J489" s="264"/>
      <c r="K489" s="264"/>
      <c r="L489" s="405"/>
    </row>
    <row r="490" spans="1:12" s="148" customFormat="1" ht="24" customHeight="1">
      <c r="A490" s="414"/>
      <c r="B490" s="439" t="s">
        <v>299</v>
      </c>
      <c r="C490" s="114" t="s">
        <v>303</v>
      </c>
      <c r="D490" s="115">
        <v>2000</v>
      </c>
      <c r="E490" s="551">
        <f>D490/D554</f>
        <v>5.8366924957819684E-05</v>
      </c>
      <c r="F490" s="266">
        <f t="shared" si="85"/>
        <v>2000</v>
      </c>
      <c r="G490" s="115">
        <v>0</v>
      </c>
      <c r="H490" s="262"/>
      <c r="I490" s="263"/>
      <c r="J490" s="264"/>
      <c r="K490" s="264"/>
      <c r="L490" s="405"/>
    </row>
    <row r="491" spans="1:12" s="148" customFormat="1" ht="15.75" customHeight="1">
      <c r="A491" s="414"/>
      <c r="B491" s="439" t="s">
        <v>300</v>
      </c>
      <c r="C491" s="114" t="s">
        <v>304</v>
      </c>
      <c r="D491" s="115">
        <v>1000</v>
      </c>
      <c r="E491" s="551">
        <f>D491/D554</f>
        <v>2.9183462478909842E-05</v>
      </c>
      <c r="F491" s="266">
        <f t="shared" si="85"/>
        <v>1000</v>
      </c>
      <c r="G491" s="115">
        <v>0</v>
      </c>
      <c r="H491" s="262"/>
      <c r="I491" s="263"/>
      <c r="J491" s="264"/>
      <c r="K491" s="264"/>
      <c r="L491" s="405"/>
    </row>
    <row r="492" spans="1:12" s="148" customFormat="1" ht="16.5" customHeight="1">
      <c r="A492" s="412" t="s">
        <v>329</v>
      </c>
      <c r="B492" s="444"/>
      <c r="C492" s="244" t="s">
        <v>330</v>
      </c>
      <c r="D492" s="261">
        <f>SUM(D493:D510)</f>
        <v>406693</v>
      </c>
      <c r="E492" s="442">
        <f>D492/D554</f>
        <v>0.01186870990593528</v>
      </c>
      <c r="F492" s="261">
        <f aca="true" t="shared" si="86" ref="F492:L492">SUM(F493:F510)</f>
        <v>406693</v>
      </c>
      <c r="G492" s="261">
        <f t="shared" si="86"/>
        <v>295025</v>
      </c>
      <c r="H492" s="261">
        <f t="shared" si="86"/>
        <v>56823</v>
      </c>
      <c r="I492" s="261">
        <f t="shared" si="86"/>
        <v>0</v>
      </c>
      <c r="J492" s="261">
        <f t="shared" si="86"/>
        <v>0</v>
      </c>
      <c r="K492" s="261">
        <f t="shared" si="86"/>
        <v>0</v>
      </c>
      <c r="L492" s="398">
        <f t="shared" si="86"/>
        <v>0</v>
      </c>
    </row>
    <row r="493" spans="1:12" s="148" customFormat="1" ht="20.25" customHeight="1">
      <c r="A493" s="414"/>
      <c r="B493" s="436" t="s">
        <v>9</v>
      </c>
      <c r="C493" s="114" t="s">
        <v>783</v>
      </c>
      <c r="D493" s="115">
        <v>270055</v>
      </c>
      <c r="E493" s="551">
        <f>D493/D554</f>
        <v>0.007881139959741996</v>
      </c>
      <c r="F493" s="115">
        <f aca="true" t="shared" si="87" ref="F493:F510">D493</f>
        <v>270055</v>
      </c>
      <c r="G493" s="115">
        <f>F493</f>
        <v>270055</v>
      </c>
      <c r="H493" s="262"/>
      <c r="I493" s="263">
        <v>0</v>
      </c>
      <c r="J493" s="264"/>
      <c r="K493" s="264"/>
      <c r="L493" s="399"/>
    </row>
    <row r="494" spans="1:12" s="148" customFormat="1" ht="16.5" customHeight="1">
      <c r="A494" s="414"/>
      <c r="B494" s="436" t="s">
        <v>13</v>
      </c>
      <c r="C494" s="114" t="s">
        <v>14</v>
      </c>
      <c r="D494" s="115">
        <v>23970</v>
      </c>
      <c r="E494" s="551">
        <f>D494/D554</f>
        <v>0.0006995275956194689</v>
      </c>
      <c r="F494" s="115">
        <f t="shared" si="87"/>
        <v>23970</v>
      </c>
      <c r="G494" s="115">
        <f>F494</f>
        <v>23970</v>
      </c>
      <c r="H494" s="262"/>
      <c r="I494" s="263">
        <v>0</v>
      </c>
      <c r="J494" s="264"/>
      <c r="K494" s="264"/>
      <c r="L494" s="399"/>
    </row>
    <row r="495" spans="1:12" s="148" customFormat="1" ht="15" customHeight="1">
      <c r="A495" s="414"/>
      <c r="B495" s="439" t="s">
        <v>62</v>
      </c>
      <c r="C495" s="114" t="s">
        <v>76</v>
      </c>
      <c r="D495" s="115">
        <v>49823</v>
      </c>
      <c r="E495" s="551">
        <f>D495/D554</f>
        <v>0.0014540076510867251</v>
      </c>
      <c r="F495" s="115">
        <f t="shared" si="87"/>
        <v>49823</v>
      </c>
      <c r="G495" s="115">
        <v>0</v>
      </c>
      <c r="H495" s="262">
        <f>F495</f>
        <v>49823</v>
      </c>
      <c r="I495" s="263">
        <v>0</v>
      </c>
      <c r="J495" s="264"/>
      <c r="K495" s="264"/>
      <c r="L495" s="399"/>
    </row>
    <row r="496" spans="1:12" s="148" customFormat="1" ht="14.25" customHeight="1">
      <c r="A496" s="414"/>
      <c r="B496" s="439" t="s">
        <v>15</v>
      </c>
      <c r="C496" s="114" t="s">
        <v>16</v>
      </c>
      <c r="D496" s="115">
        <v>7000</v>
      </c>
      <c r="E496" s="551">
        <f>D496/D554</f>
        <v>0.00020428423735236888</v>
      </c>
      <c r="F496" s="115">
        <f t="shared" si="87"/>
        <v>7000</v>
      </c>
      <c r="G496" s="115">
        <v>0</v>
      </c>
      <c r="H496" s="262">
        <f>F496</f>
        <v>7000</v>
      </c>
      <c r="I496" s="263">
        <v>0</v>
      </c>
      <c r="J496" s="264"/>
      <c r="K496" s="264"/>
      <c r="L496" s="399"/>
    </row>
    <row r="497" spans="1:12" s="148" customFormat="1" ht="14.25" customHeight="1">
      <c r="A497" s="414"/>
      <c r="B497" s="439" t="s">
        <v>669</v>
      </c>
      <c r="C497" s="114" t="s">
        <v>670</v>
      </c>
      <c r="D497" s="115">
        <v>1000</v>
      </c>
      <c r="E497" s="551">
        <f>D497/D554</f>
        <v>2.9183462478909842E-05</v>
      </c>
      <c r="F497" s="115">
        <f t="shared" si="87"/>
        <v>1000</v>
      </c>
      <c r="G497" s="115">
        <f>F497</f>
        <v>1000</v>
      </c>
      <c r="H497" s="262"/>
      <c r="I497" s="263">
        <v>0</v>
      </c>
      <c r="J497" s="264"/>
      <c r="K497" s="264"/>
      <c r="L497" s="399"/>
    </row>
    <row r="498" spans="1:12" s="148" customFormat="1" ht="15.75" customHeight="1">
      <c r="A498" s="414"/>
      <c r="B498" s="439" t="s">
        <v>17</v>
      </c>
      <c r="C498" s="114" t="s">
        <v>143</v>
      </c>
      <c r="D498" s="115">
        <v>13257</v>
      </c>
      <c r="E498" s="551">
        <f>D498/D554</f>
        <v>0.00038688516208290776</v>
      </c>
      <c r="F498" s="115">
        <f t="shared" si="87"/>
        <v>13257</v>
      </c>
      <c r="G498" s="115">
        <v>0</v>
      </c>
      <c r="H498" s="262"/>
      <c r="I498" s="263">
        <v>0</v>
      </c>
      <c r="J498" s="264"/>
      <c r="K498" s="264"/>
      <c r="L498" s="399"/>
    </row>
    <row r="499" spans="1:12" s="148" customFormat="1" ht="15" customHeight="1">
      <c r="A499" s="414"/>
      <c r="B499" s="439" t="s">
        <v>135</v>
      </c>
      <c r="C499" s="114" t="s">
        <v>273</v>
      </c>
      <c r="D499" s="115">
        <v>2000</v>
      </c>
      <c r="E499" s="551">
        <f>D499/D554</f>
        <v>5.8366924957819684E-05</v>
      </c>
      <c r="F499" s="115">
        <f t="shared" si="87"/>
        <v>2000</v>
      </c>
      <c r="G499" s="115">
        <v>0</v>
      </c>
      <c r="H499" s="262"/>
      <c r="I499" s="263">
        <v>0</v>
      </c>
      <c r="J499" s="264"/>
      <c r="K499" s="264"/>
      <c r="L499" s="399"/>
    </row>
    <row r="500" spans="1:12" s="148" customFormat="1" ht="15.75" customHeight="1">
      <c r="A500" s="414"/>
      <c r="B500" s="439" t="s">
        <v>19</v>
      </c>
      <c r="C500" s="114" t="s">
        <v>99</v>
      </c>
      <c r="D500" s="115">
        <v>9534</v>
      </c>
      <c r="E500" s="551">
        <f>D500/D554</f>
        <v>0.0002782351312739264</v>
      </c>
      <c r="F500" s="115">
        <f t="shared" si="87"/>
        <v>9534</v>
      </c>
      <c r="G500" s="115">
        <v>0</v>
      </c>
      <c r="H500" s="262"/>
      <c r="I500" s="263">
        <v>0</v>
      </c>
      <c r="J500" s="264"/>
      <c r="K500" s="264"/>
      <c r="L500" s="399"/>
    </row>
    <row r="501" spans="1:12" s="148" customFormat="1" ht="15.75" customHeight="1">
      <c r="A501" s="414"/>
      <c r="B501" s="439" t="s">
        <v>21</v>
      </c>
      <c r="C501" s="114" t="s">
        <v>100</v>
      </c>
      <c r="D501" s="115">
        <v>250</v>
      </c>
      <c r="E501" s="551">
        <f>D501/D554</f>
        <v>7.2958656197274605E-06</v>
      </c>
      <c r="F501" s="115">
        <f t="shared" si="87"/>
        <v>250</v>
      </c>
      <c r="G501" s="115">
        <v>0</v>
      </c>
      <c r="H501" s="262"/>
      <c r="I501" s="263"/>
      <c r="J501" s="264"/>
      <c r="K501" s="264"/>
      <c r="L501" s="399"/>
    </row>
    <row r="502" spans="1:12" s="148" customFormat="1" ht="15.75" customHeight="1">
      <c r="A502" s="414"/>
      <c r="B502" s="439" t="s">
        <v>82</v>
      </c>
      <c r="C502" s="114" t="s">
        <v>83</v>
      </c>
      <c r="D502" s="115">
        <v>700</v>
      </c>
      <c r="E502" s="551">
        <f>D502/D554</f>
        <v>2.042842373523689E-05</v>
      </c>
      <c r="F502" s="115">
        <f t="shared" si="87"/>
        <v>700</v>
      </c>
      <c r="G502" s="115">
        <v>0</v>
      </c>
      <c r="H502" s="262"/>
      <c r="I502" s="263"/>
      <c r="J502" s="264"/>
      <c r="K502" s="264"/>
      <c r="L502" s="399"/>
    </row>
    <row r="503" spans="1:12" s="148" customFormat="1" ht="15" customHeight="1">
      <c r="A503" s="414"/>
      <c r="B503" s="439" t="s">
        <v>23</v>
      </c>
      <c r="C503" s="114" t="s">
        <v>101</v>
      </c>
      <c r="D503" s="115">
        <v>3140</v>
      </c>
      <c r="E503" s="551">
        <f>D503/D554</f>
        <v>9.16360721837769E-05</v>
      </c>
      <c r="F503" s="115">
        <f t="shared" si="87"/>
        <v>3140</v>
      </c>
      <c r="G503" s="115">
        <v>0</v>
      </c>
      <c r="H503" s="262"/>
      <c r="I503" s="263">
        <v>0</v>
      </c>
      <c r="J503" s="264"/>
      <c r="K503" s="264"/>
      <c r="L503" s="399"/>
    </row>
    <row r="504" spans="1:12" s="148" customFormat="1" ht="15" customHeight="1">
      <c r="A504" s="414"/>
      <c r="B504" s="439" t="s">
        <v>671</v>
      </c>
      <c r="C504" s="114" t="s">
        <v>496</v>
      </c>
      <c r="D504" s="115">
        <v>1440</v>
      </c>
      <c r="E504" s="551">
        <f>D504/D554</f>
        <v>4.2024185969630174E-05</v>
      </c>
      <c r="F504" s="115">
        <f t="shared" si="87"/>
        <v>1440</v>
      </c>
      <c r="G504" s="115">
        <v>0</v>
      </c>
      <c r="H504" s="262"/>
      <c r="I504" s="263">
        <v>0</v>
      </c>
      <c r="J504" s="264"/>
      <c r="K504" s="264"/>
      <c r="L504" s="399"/>
    </row>
    <row r="505" spans="1:12" s="148" customFormat="1" ht="15" customHeight="1">
      <c r="A505" s="414"/>
      <c r="B505" s="439" t="s">
        <v>298</v>
      </c>
      <c r="C505" s="114" t="s">
        <v>302</v>
      </c>
      <c r="D505" s="115">
        <v>1834</v>
      </c>
      <c r="E505" s="551">
        <f>D505/D554</f>
        <v>5.352247018632065E-05</v>
      </c>
      <c r="F505" s="115">
        <f t="shared" si="87"/>
        <v>1834</v>
      </c>
      <c r="G505" s="115">
        <v>0</v>
      </c>
      <c r="H505" s="262"/>
      <c r="I505" s="263"/>
      <c r="J505" s="264"/>
      <c r="K505" s="264"/>
      <c r="L505" s="399"/>
    </row>
    <row r="506" spans="1:12" s="148" customFormat="1" ht="16.5" customHeight="1">
      <c r="A506" s="414"/>
      <c r="B506" s="439" t="s">
        <v>25</v>
      </c>
      <c r="C506" s="114" t="s">
        <v>26</v>
      </c>
      <c r="D506" s="115">
        <v>3668</v>
      </c>
      <c r="E506" s="551">
        <f>D506/D554</f>
        <v>0.0001070449403726413</v>
      </c>
      <c r="F506" s="115">
        <f t="shared" si="87"/>
        <v>3668</v>
      </c>
      <c r="G506" s="115">
        <v>0</v>
      </c>
      <c r="H506" s="262"/>
      <c r="I506" s="263">
        <v>0</v>
      </c>
      <c r="J506" s="264"/>
      <c r="K506" s="264"/>
      <c r="L506" s="399"/>
    </row>
    <row r="507" spans="1:12" s="148" customFormat="1" ht="15.75" customHeight="1">
      <c r="A507" s="414"/>
      <c r="B507" s="436" t="s">
        <v>29</v>
      </c>
      <c r="C507" s="114" t="s">
        <v>30</v>
      </c>
      <c r="D507" s="115">
        <v>17222</v>
      </c>
      <c r="E507" s="551">
        <f>D507/D554</f>
        <v>0.0005025975908117853</v>
      </c>
      <c r="F507" s="115">
        <f t="shared" si="87"/>
        <v>17222</v>
      </c>
      <c r="G507" s="115">
        <v>0</v>
      </c>
      <c r="H507" s="262"/>
      <c r="I507" s="263">
        <v>0</v>
      </c>
      <c r="J507" s="264"/>
      <c r="K507" s="264"/>
      <c r="L507" s="399"/>
    </row>
    <row r="508" spans="1:12" s="148" customFormat="1" ht="21.75" customHeight="1">
      <c r="A508" s="414"/>
      <c r="B508" s="436" t="s">
        <v>299</v>
      </c>
      <c r="C508" s="114" t="s">
        <v>303</v>
      </c>
      <c r="D508" s="115">
        <v>700</v>
      </c>
      <c r="E508" s="551">
        <f>D508/D554</f>
        <v>2.042842373523689E-05</v>
      </c>
      <c r="F508" s="115">
        <f t="shared" si="87"/>
        <v>700</v>
      </c>
      <c r="G508" s="115">
        <v>0</v>
      </c>
      <c r="H508" s="262"/>
      <c r="I508" s="263"/>
      <c r="J508" s="264"/>
      <c r="K508" s="264"/>
      <c r="L508" s="399"/>
    </row>
    <row r="509" spans="1:12" s="148" customFormat="1" ht="15" customHeight="1">
      <c r="A509" s="414"/>
      <c r="B509" s="436" t="s">
        <v>300</v>
      </c>
      <c r="C509" s="114" t="s">
        <v>304</v>
      </c>
      <c r="D509" s="115">
        <v>500</v>
      </c>
      <c r="E509" s="551">
        <f>D509/D554</f>
        <v>1.4591731239454921E-05</v>
      </c>
      <c r="F509" s="115">
        <f t="shared" si="87"/>
        <v>500</v>
      </c>
      <c r="G509" s="115">
        <v>0</v>
      </c>
      <c r="H509" s="262"/>
      <c r="I509" s="263"/>
      <c r="J509" s="264"/>
      <c r="K509" s="264"/>
      <c r="L509" s="399"/>
    </row>
    <row r="510" spans="1:12" s="148" customFormat="1" ht="15" customHeight="1">
      <c r="A510" s="414"/>
      <c r="B510" s="436" t="s">
        <v>301</v>
      </c>
      <c r="C510" s="114" t="s">
        <v>305</v>
      </c>
      <c r="D510" s="115">
        <v>600</v>
      </c>
      <c r="E510" s="551">
        <f>D510/D554</f>
        <v>1.7510077487345906E-05</v>
      </c>
      <c r="F510" s="115">
        <f t="shared" si="87"/>
        <v>600</v>
      </c>
      <c r="G510" s="115">
        <v>0</v>
      </c>
      <c r="H510" s="262"/>
      <c r="I510" s="263"/>
      <c r="J510" s="264"/>
      <c r="K510" s="264"/>
      <c r="L510" s="399"/>
    </row>
    <row r="511" spans="1:12" s="148" customFormat="1" ht="15.75" customHeight="1">
      <c r="A511" s="412" t="s">
        <v>331</v>
      </c>
      <c r="B511" s="443"/>
      <c r="C511" s="242" t="s">
        <v>332</v>
      </c>
      <c r="D511" s="261">
        <f>SUM(D512:D525)</f>
        <v>1048613</v>
      </c>
      <c r="E511" s="442">
        <f>D511/D554</f>
        <v>0.030602158140397084</v>
      </c>
      <c r="F511" s="261">
        <f aca="true" t="shared" si="88" ref="F511:L511">SUM(F512:F525)</f>
        <v>1048613</v>
      </c>
      <c r="G511" s="261">
        <f t="shared" si="88"/>
        <v>558616</v>
      </c>
      <c r="H511" s="261">
        <f t="shared" si="88"/>
        <v>89072</v>
      </c>
      <c r="I511" s="261">
        <f t="shared" si="88"/>
        <v>0</v>
      </c>
      <c r="J511" s="261">
        <f t="shared" si="88"/>
        <v>0</v>
      </c>
      <c r="K511" s="261">
        <f t="shared" si="88"/>
        <v>0</v>
      </c>
      <c r="L511" s="398">
        <f t="shared" si="88"/>
        <v>0</v>
      </c>
    </row>
    <row r="512" spans="1:12" s="148" customFormat="1" ht="11.25" customHeight="1">
      <c r="A512" s="414"/>
      <c r="B512" s="439" t="s">
        <v>834</v>
      </c>
      <c r="C512" s="114" t="s">
        <v>146</v>
      </c>
      <c r="D512" s="115">
        <v>350</v>
      </c>
      <c r="E512" s="551">
        <f>D512/D554</f>
        <v>1.0214211867618445E-05</v>
      </c>
      <c r="F512" s="266">
        <f>D512</f>
        <v>350</v>
      </c>
      <c r="G512" s="115">
        <v>0</v>
      </c>
      <c r="H512" s="262"/>
      <c r="I512" s="263">
        <v>0</v>
      </c>
      <c r="J512" s="264"/>
      <c r="K512" s="264"/>
      <c r="L512" s="405"/>
    </row>
    <row r="513" spans="1:12" s="148" customFormat="1" ht="16.5" customHeight="1">
      <c r="A513" s="414"/>
      <c r="B513" s="436" t="s">
        <v>9</v>
      </c>
      <c r="C513" s="114" t="s">
        <v>10</v>
      </c>
      <c r="D513" s="115">
        <v>511530</v>
      </c>
      <c r="E513" s="551">
        <f>D513/D554</f>
        <v>0.014928216561836752</v>
      </c>
      <c r="F513" s="266">
        <f aca="true" t="shared" si="89" ref="F513:F525">D513</f>
        <v>511530</v>
      </c>
      <c r="G513" s="115">
        <f>F513</f>
        <v>511530</v>
      </c>
      <c r="H513" s="262"/>
      <c r="I513" s="263">
        <v>0</v>
      </c>
      <c r="J513" s="264"/>
      <c r="K513" s="264"/>
      <c r="L513" s="405"/>
    </row>
    <row r="514" spans="1:12" s="148" customFormat="1" ht="14.25" customHeight="1">
      <c r="A514" s="414"/>
      <c r="B514" s="436" t="s">
        <v>13</v>
      </c>
      <c r="C514" s="114" t="s">
        <v>14</v>
      </c>
      <c r="D514" s="115">
        <v>42046</v>
      </c>
      <c r="E514" s="551">
        <f>D514/D554</f>
        <v>0.0012270478633882433</v>
      </c>
      <c r="F514" s="266">
        <f t="shared" si="89"/>
        <v>42046</v>
      </c>
      <c r="G514" s="115">
        <f>F514</f>
        <v>42046</v>
      </c>
      <c r="H514" s="262"/>
      <c r="I514" s="263">
        <v>0</v>
      </c>
      <c r="J514" s="264"/>
      <c r="K514" s="264"/>
      <c r="L514" s="405"/>
    </row>
    <row r="515" spans="1:12" s="148" customFormat="1" ht="14.25" customHeight="1">
      <c r="A515" s="414"/>
      <c r="B515" s="439" t="s">
        <v>62</v>
      </c>
      <c r="C515" s="114" t="s">
        <v>41</v>
      </c>
      <c r="D515" s="115">
        <v>78108</v>
      </c>
      <c r="E515" s="551">
        <f>D515/D554</f>
        <v>0.00227946188730269</v>
      </c>
      <c r="F515" s="266">
        <f t="shared" si="89"/>
        <v>78108</v>
      </c>
      <c r="G515" s="115">
        <v>0</v>
      </c>
      <c r="H515" s="262">
        <f>F515</f>
        <v>78108</v>
      </c>
      <c r="I515" s="263">
        <v>0</v>
      </c>
      <c r="J515" s="264"/>
      <c r="K515" s="264"/>
      <c r="L515" s="405"/>
    </row>
    <row r="516" spans="1:12" s="148" customFormat="1" ht="13.5" customHeight="1">
      <c r="A516" s="414"/>
      <c r="B516" s="439" t="s">
        <v>15</v>
      </c>
      <c r="C516" s="114" t="s">
        <v>16</v>
      </c>
      <c r="D516" s="115">
        <v>10964</v>
      </c>
      <c r="E516" s="551">
        <f>D516/D554</f>
        <v>0.0003199674826187675</v>
      </c>
      <c r="F516" s="266">
        <f t="shared" si="89"/>
        <v>10964</v>
      </c>
      <c r="G516" s="115">
        <v>0</v>
      </c>
      <c r="H516" s="262">
        <f>F516</f>
        <v>10964</v>
      </c>
      <c r="I516" s="263">
        <v>0</v>
      </c>
      <c r="J516" s="264"/>
      <c r="K516" s="264"/>
      <c r="L516" s="405"/>
    </row>
    <row r="517" spans="1:12" s="148" customFormat="1" ht="14.25" customHeight="1">
      <c r="A517" s="414"/>
      <c r="B517" s="439" t="s">
        <v>669</v>
      </c>
      <c r="C517" s="114" t="s">
        <v>670</v>
      </c>
      <c r="D517" s="115">
        <v>5040</v>
      </c>
      <c r="E517" s="551">
        <f>D517/D554</f>
        <v>0.0001470846508937056</v>
      </c>
      <c r="F517" s="266">
        <f t="shared" si="89"/>
        <v>5040</v>
      </c>
      <c r="G517" s="115">
        <f>F517</f>
        <v>5040</v>
      </c>
      <c r="H517" s="262"/>
      <c r="I517" s="263">
        <v>0</v>
      </c>
      <c r="J517" s="264"/>
      <c r="K517" s="264"/>
      <c r="L517" s="405"/>
    </row>
    <row r="518" spans="1:12" s="148" customFormat="1" ht="13.5" customHeight="1">
      <c r="A518" s="414"/>
      <c r="B518" s="439" t="s">
        <v>17</v>
      </c>
      <c r="C518" s="114" t="s">
        <v>44</v>
      </c>
      <c r="D518" s="115">
        <v>235760</v>
      </c>
      <c r="E518" s="551">
        <f>D518/D554</f>
        <v>0.006880293114027784</v>
      </c>
      <c r="F518" s="266">
        <f t="shared" si="89"/>
        <v>235760</v>
      </c>
      <c r="G518" s="115">
        <v>0</v>
      </c>
      <c r="H518" s="262"/>
      <c r="I518" s="263">
        <v>0</v>
      </c>
      <c r="J518" s="264"/>
      <c r="K518" s="264"/>
      <c r="L518" s="405"/>
    </row>
    <row r="519" spans="1:12" s="148" customFormat="1" ht="13.5" customHeight="1">
      <c r="A519" s="414"/>
      <c r="B519" s="439" t="s">
        <v>19</v>
      </c>
      <c r="C519" s="114" t="s">
        <v>99</v>
      </c>
      <c r="D519" s="115">
        <v>75180</v>
      </c>
      <c r="E519" s="551">
        <f>D519/D554</f>
        <v>0.002194012709164442</v>
      </c>
      <c r="F519" s="266">
        <f t="shared" si="89"/>
        <v>75180</v>
      </c>
      <c r="G519" s="115">
        <v>0</v>
      </c>
      <c r="H519" s="262"/>
      <c r="I519" s="263">
        <v>0</v>
      </c>
      <c r="J519" s="264"/>
      <c r="K519" s="264"/>
      <c r="L519" s="405"/>
    </row>
    <row r="520" spans="1:12" s="148" customFormat="1" ht="13.5" customHeight="1">
      <c r="A520" s="414"/>
      <c r="B520" s="439" t="s">
        <v>21</v>
      </c>
      <c r="C520" s="114" t="s">
        <v>100</v>
      </c>
      <c r="D520" s="115">
        <v>0</v>
      </c>
      <c r="E520" s="551">
        <f>D520/D554</f>
        <v>0</v>
      </c>
      <c r="F520" s="266">
        <f t="shared" si="89"/>
        <v>0</v>
      </c>
      <c r="G520" s="115"/>
      <c r="H520" s="262"/>
      <c r="I520" s="263"/>
      <c r="J520" s="264"/>
      <c r="K520" s="264"/>
      <c r="L520" s="405"/>
    </row>
    <row r="521" spans="1:12" s="148" customFormat="1" ht="13.5" customHeight="1">
      <c r="A521" s="414"/>
      <c r="B521" s="439" t="s">
        <v>82</v>
      </c>
      <c r="C521" s="114" t="s">
        <v>83</v>
      </c>
      <c r="D521" s="115">
        <v>600</v>
      </c>
      <c r="E521" s="551">
        <f>D521/D554</f>
        <v>1.7510077487345906E-05</v>
      </c>
      <c r="F521" s="266">
        <f t="shared" si="89"/>
        <v>600</v>
      </c>
      <c r="G521" s="115">
        <v>0</v>
      </c>
      <c r="H521" s="262"/>
      <c r="I521" s="263">
        <v>0</v>
      </c>
      <c r="J521" s="264"/>
      <c r="K521" s="264"/>
      <c r="L521" s="405"/>
    </row>
    <row r="522" spans="1:12" s="148" customFormat="1" ht="13.5" customHeight="1">
      <c r="A522" s="414"/>
      <c r="B522" s="439" t="s">
        <v>23</v>
      </c>
      <c r="C522" s="114" t="s">
        <v>101</v>
      </c>
      <c r="D522" s="115">
        <v>45134</v>
      </c>
      <c r="E522" s="551">
        <f>D522/D554</f>
        <v>0.0013171663955231167</v>
      </c>
      <c r="F522" s="266">
        <f t="shared" si="89"/>
        <v>45134</v>
      </c>
      <c r="G522" s="115">
        <v>0</v>
      </c>
      <c r="H522" s="262"/>
      <c r="I522" s="263">
        <v>0</v>
      </c>
      <c r="J522" s="264"/>
      <c r="K522" s="264"/>
      <c r="L522" s="405"/>
    </row>
    <row r="523" spans="1:12" s="148" customFormat="1" ht="13.5" customHeight="1">
      <c r="A523" s="414"/>
      <c r="B523" s="439" t="s">
        <v>298</v>
      </c>
      <c r="C523" s="114" t="s">
        <v>302</v>
      </c>
      <c r="D523" s="115">
        <v>1200</v>
      </c>
      <c r="E523" s="551">
        <f>D523/D554</f>
        <v>3.502015497469181E-05</v>
      </c>
      <c r="F523" s="266">
        <f t="shared" si="89"/>
        <v>1200</v>
      </c>
      <c r="G523" s="115"/>
      <c r="H523" s="262"/>
      <c r="I523" s="263"/>
      <c r="J523" s="264"/>
      <c r="K523" s="264"/>
      <c r="L523" s="405"/>
    </row>
    <row r="524" spans="1:12" s="148" customFormat="1" ht="13.5" customHeight="1">
      <c r="A524" s="414"/>
      <c r="B524" s="439" t="s">
        <v>29</v>
      </c>
      <c r="C524" s="114" t="s">
        <v>30</v>
      </c>
      <c r="D524" s="115">
        <v>26601</v>
      </c>
      <c r="E524" s="551">
        <f>D524/D554</f>
        <v>0.0007763092854014806</v>
      </c>
      <c r="F524" s="266">
        <f t="shared" si="89"/>
        <v>26601</v>
      </c>
      <c r="G524" s="115">
        <v>0</v>
      </c>
      <c r="H524" s="262"/>
      <c r="I524" s="263">
        <v>0</v>
      </c>
      <c r="J524" s="264"/>
      <c r="K524" s="264"/>
      <c r="L524" s="405"/>
    </row>
    <row r="525" spans="1:12" s="148" customFormat="1" ht="12.75" customHeight="1">
      <c r="A525" s="414"/>
      <c r="B525" s="439" t="s">
        <v>45</v>
      </c>
      <c r="C525" s="114" t="s">
        <v>46</v>
      </c>
      <c r="D525" s="115">
        <v>16100</v>
      </c>
      <c r="E525" s="551">
        <f>D525/D554</f>
        <v>0.00046985374591044843</v>
      </c>
      <c r="F525" s="266">
        <f t="shared" si="89"/>
        <v>16100</v>
      </c>
      <c r="G525" s="115">
        <v>0</v>
      </c>
      <c r="H525" s="262"/>
      <c r="I525" s="263">
        <v>0</v>
      </c>
      <c r="J525" s="264"/>
      <c r="K525" s="264"/>
      <c r="L525" s="405"/>
    </row>
    <row r="526" spans="1:12" s="148" customFormat="1" ht="25.5" customHeight="1">
      <c r="A526" s="412" t="s">
        <v>333</v>
      </c>
      <c r="B526" s="445"/>
      <c r="C526" s="242" t="s">
        <v>334</v>
      </c>
      <c r="D526" s="261">
        <f>SUM(D527:D537)</f>
        <v>206530</v>
      </c>
      <c r="E526" s="442">
        <f>D526/D554</f>
        <v>0.00602726050576925</v>
      </c>
      <c r="F526" s="261">
        <f aca="true" t="shared" si="90" ref="F526:L526">SUM(F527:F537)</f>
        <v>206530</v>
      </c>
      <c r="G526" s="261">
        <f t="shared" si="90"/>
        <v>6565</v>
      </c>
      <c r="H526" s="261">
        <f t="shared" si="90"/>
        <v>1285</v>
      </c>
      <c r="I526" s="261">
        <f t="shared" si="90"/>
        <v>0</v>
      </c>
      <c r="J526" s="261">
        <f t="shared" si="90"/>
        <v>0</v>
      </c>
      <c r="K526" s="261">
        <f t="shared" si="90"/>
        <v>0</v>
      </c>
      <c r="L526" s="398">
        <f t="shared" si="90"/>
        <v>0</v>
      </c>
    </row>
    <row r="527" spans="1:12" s="148" customFormat="1" ht="16.5" customHeight="1">
      <c r="A527" s="414"/>
      <c r="B527" s="439" t="s">
        <v>824</v>
      </c>
      <c r="C527" s="114" t="s">
        <v>378</v>
      </c>
      <c r="D527" s="266">
        <v>6000</v>
      </c>
      <c r="E527" s="551">
        <f>D527/D554</f>
        <v>0.00017510077487345904</v>
      </c>
      <c r="F527" s="266">
        <f>D527</f>
        <v>6000</v>
      </c>
      <c r="G527" s="115">
        <v>0</v>
      </c>
      <c r="H527" s="262"/>
      <c r="I527" s="262">
        <v>0</v>
      </c>
      <c r="J527" s="264"/>
      <c r="K527" s="264"/>
      <c r="L527" s="399"/>
    </row>
    <row r="528" spans="1:12" s="148" customFormat="1" ht="18" customHeight="1">
      <c r="A528" s="414"/>
      <c r="B528" s="439" t="s">
        <v>379</v>
      </c>
      <c r="C528" s="114" t="s">
        <v>378</v>
      </c>
      <c r="D528" s="266">
        <v>127296</v>
      </c>
      <c r="E528" s="551">
        <f>D528/D554</f>
        <v>0.003714938039715307</v>
      </c>
      <c r="F528" s="266">
        <f aca="true" t="shared" si="91" ref="F528:F537">D528</f>
        <v>127296</v>
      </c>
      <c r="G528" s="115">
        <v>0</v>
      </c>
      <c r="H528" s="262"/>
      <c r="I528" s="262">
        <v>0</v>
      </c>
      <c r="J528" s="264"/>
      <c r="K528" s="264"/>
      <c r="L528" s="399"/>
    </row>
    <row r="529" spans="1:12" s="148" customFormat="1" ht="18" customHeight="1">
      <c r="A529" s="414"/>
      <c r="B529" s="439" t="s">
        <v>380</v>
      </c>
      <c r="C529" s="114" t="s">
        <v>378</v>
      </c>
      <c r="D529" s="266">
        <v>59904</v>
      </c>
      <c r="E529" s="551">
        <f>D529/D554</f>
        <v>0.0017482061363366152</v>
      </c>
      <c r="F529" s="266">
        <f t="shared" si="91"/>
        <v>59904</v>
      </c>
      <c r="G529" s="115">
        <v>0</v>
      </c>
      <c r="H529" s="262"/>
      <c r="I529" s="262">
        <v>0</v>
      </c>
      <c r="J529" s="264"/>
      <c r="K529" s="264"/>
      <c r="L529" s="399"/>
    </row>
    <row r="530" spans="1:12" s="148" customFormat="1" ht="17.25" customHeight="1">
      <c r="A530" s="414"/>
      <c r="B530" s="439" t="s">
        <v>283</v>
      </c>
      <c r="C530" s="114" t="s">
        <v>10</v>
      </c>
      <c r="D530" s="266">
        <v>4464</v>
      </c>
      <c r="E530" s="551">
        <f>D530/D554</f>
        <v>0.00013027497650585352</v>
      </c>
      <c r="F530" s="266">
        <f t="shared" si="91"/>
        <v>4464</v>
      </c>
      <c r="G530" s="115">
        <f>F530</f>
        <v>4464</v>
      </c>
      <c r="H530" s="262"/>
      <c r="I530" s="262"/>
      <c r="J530" s="264"/>
      <c r="K530" s="264"/>
      <c r="L530" s="399"/>
    </row>
    <row r="531" spans="1:12" s="148" customFormat="1" ht="17.25" customHeight="1">
      <c r="A531" s="414"/>
      <c r="B531" s="439" t="s">
        <v>284</v>
      </c>
      <c r="C531" s="114" t="s">
        <v>10</v>
      </c>
      <c r="D531" s="266">
        <v>2101</v>
      </c>
      <c r="E531" s="551">
        <f>D531/D554</f>
        <v>6.131445466818958E-05</v>
      </c>
      <c r="F531" s="266">
        <f t="shared" si="91"/>
        <v>2101</v>
      </c>
      <c r="G531" s="115">
        <f>F531</f>
        <v>2101</v>
      </c>
      <c r="H531" s="262"/>
      <c r="I531" s="262"/>
      <c r="J531" s="264"/>
      <c r="K531" s="264"/>
      <c r="L531" s="399"/>
    </row>
    <row r="532" spans="1:12" s="148" customFormat="1" ht="17.25" customHeight="1">
      <c r="A532" s="414"/>
      <c r="B532" s="439" t="s">
        <v>285</v>
      </c>
      <c r="C532" s="114" t="s">
        <v>41</v>
      </c>
      <c r="D532" s="266">
        <v>764</v>
      </c>
      <c r="E532" s="551">
        <f>D532/D554</f>
        <v>2.229616533388712E-05</v>
      </c>
      <c r="F532" s="266">
        <f t="shared" si="91"/>
        <v>764</v>
      </c>
      <c r="G532" s="115">
        <v>0</v>
      </c>
      <c r="H532" s="262">
        <f>F532</f>
        <v>764</v>
      </c>
      <c r="I532" s="262"/>
      <c r="J532" s="264"/>
      <c r="K532" s="264"/>
      <c r="L532" s="399"/>
    </row>
    <row r="533" spans="1:12" s="148" customFormat="1" ht="17.25" customHeight="1">
      <c r="A533" s="414"/>
      <c r="B533" s="439" t="s">
        <v>286</v>
      </c>
      <c r="C533" s="114" t="s">
        <v>41</v>
      </c>
      <c r="D533" s="266">
        <v>360</v>
      </c>
      <c r="E533" s="551">
        <f>D533/D554</f>
        <v>1.0506046492407544E-05</v>
      </c>
      <c r="F533" s="266">
        <f t="shared" si="91"/>
        <v>360</v>
      </c>
      <c r="G533" s="115">
        <v>0</v>
      </c>
      <c r="H533" s="262">
        <f>F533</f>
        <v>360</v>
      </c>
      <c r="I533" s="262"/>
      <c r="J533" s="264"/>
      <c r="K533" s="264"/>
      <c r="L533" s="399"/>
    </row>
    <row r="534" spans="1:12" s="148" customFormat="1" ht="15" customHeight="1">
      <c r="A534" s="414"/>
      <c r="B534" s="439" t="s">
        <v>287</v>
      </c>
      <c r="C534" s="114" t="s">
        <v>16</v>
      </c>
      <c r="D534" s="266">
        <v>109</v>
      </c>
      <c r="E534" s="551">
        <f>D534/D554</f>
        <v>3.1809974102011727E-06</v>
      </c>
      <c r="F534" s="266">
        <f t="shared" si="91"/>
        <v>109</v>
      </c>
      <c r="G534" s="115">
        <v>0</v>
      </c>
      <c r="H534" s="262">
        <f>F534</f>
        <v>109</v>
      </c>
      <c r="I534" s="262"/>
      <c r="J534" s="264"/>
      <c r="K534" s="264"/>
      <c r="L534" s="399"/>
    </row>
    <row r="535" spans="1:12" s="148" customFormat="1" ht="17.25" customHeight="1">
      <c r="A535" s="414"/>
      <c r="B535" s="439" t="s">
        <v>288</v>
      </c>
      <c r="C535" s="114" t="s">
        <v>16</v>
      </c>
      <c r="D535" s="266">
        <v>52</v>
      </c>
      <c r="E535" s="551">
        <f>D535/D554</f>
        <v>1.5175400489033118E-06</v>
      </c>
      <c r="F535" s="266">
        <f t="shared" si="91"/>
        <v>52</v>
      </c>
      <c r="G535" s="115">
        <v>0</v>
      </c>
      <c r="H535" s="262">
        <f>F535</f>
        <v>52</v>
      </c>
      <c r="I535" s="262"/>
      <c r="J535" s="264"/>
      <c r="K535" s="264"/>
      <c r="L535" s="399"/>
    </row>
    <row r="536" spans="1:12" s="148" customFormat="1" ht="16.5" customHeight="1">
      <c r="A536" s="414"/>
      <c r="B536" s="439" t="s">
        <v>366</v>
      </c>
      <c r="C536" s="114" t="s">
        <v>101</v>
      </c>
      <c r="D536" s="266">
        <v>3727</v>
      </c>
      <c r="E536" s="551">
        <f>D536/D554</f>
        <v>0.00010876676465889697</v>
      </c>
      <c r="F536" s="266">
        <f t="shared" si="91"/>
        <v>3727</v>
      </c>
      <c r="G536" s="115">
        <v>0</v>
      </c>
      <c r="H536" s="262"/>
      <c r="I536" s="262">
        <v>0</v>
      </c>
      <c r="J536" s="264"/>
      <c r="K536" s="264"/>
      <c r="L536" s="399"/>
    </row>
    <row r="537" spans="1:12" s="148" customFormat="1" ht="15.75" customHeight="1">
      <c r="A537" s="414"/>
      <c r="B537" s="439" t="s">
        <v>367</v>
      </c>
      <c r="C537" s="114" t="s">
        <v>101</v>
      </c>
      <c r="D537" s="266">
        <v>1753</v>
      </c>
      <c r="E537" s="551">
        <f>D537/D554</f>
        <v>5.115860972552895E-05</v>
      </c>
      <c r="F537" s="266">
        <f t="shared" si="91"/>
        <v>1753</v>
      </c>
      <c r="G537" s="115">
        <v>0</v>
      </c>
      <c r="H537" s="262"/>
      <c r="I537" s="262">
        <v>0</v>
      </c>
      <c r="J537" s="264"/>
      <c r="K537" s="264"/>
      <c r="L537" s="399"/>
    </row>
    <row r="538" spans="1:12" s="148" customFormat="1" ht="23.25" customHeight="1">
      <c r="A538" s="412" t="s">
        <v>335</v>
      </c>
      <c r="B538" s="443"/>
      <c r="C538" s="242" t="s">
        <v>336</v>
      </c>
      <c r="D538" s="261">
        <f>SUM(D539:D542)</f>
        <v>3900</v>
      </c>
      <c r="E538" s="442">
        <f>D538/D554</f>
        <v>0.00011381550366774838</v>
      </c>
      <c r="F538" s="261">
        <f aca="true" t="shared" si="92" ref="F538:L538">SUM(F539:F542)</f>
        <v>3900</v>
      </c>
      <c r="G538" s="261">
        <f t="shared" si="92"/>
        <v>1400</v>
      </c>
      <c r="H538" s="261">
        <f t="shared" si="92"/>
        <v>0</v>
      </c>
      <c r="I538" s="261">
        <f t="shared" si="92"/>
        <v>1500</v>
      </c>
      <c r="J538" s="261">
        <f t="shared" si="92"/>
        <v>0</v>
      </c>
      <c r="K538" s="261">
        <f t="shared" si="92"/>
        <v>0</v>
      </c>
      <c r="L538" s="398">
        <f t="shared" si="92"/>
        <v>0</v>
      </c>
    </row>
    <row r="539" spans="1:12" s="148" customFormat="1" ht="22.5" customHeight="1">
      <c r="A539" s="414"/>
      <c r="B539" s="436" t="s">
        <v>68</v>
      </c>
      <c r="C539" s="114" t="s">
        <v>381</v>
      </c>
      <c r="D539" s="266">
        <v>1500</v>
      </c>
      <c r="E539" s="551">
        <f>D539/D554</f>
        <v>4.377519371836476E-05</v>
      </c>
      <c r="F539" s="266">
        <f>D539</f>
        <v>1500</v>
      </c>
      <c r="G539" s="115">
        <v>0</v>
      </c>
      <c r="H539" s="262"/>
      <c r="I539" s="263">
        <f>F539</f>
        <v>1500</v>
      </c>
      <c r="J539" s="264"/>
      <c r="K539" s="264"/>
      <c r="L539" s="399"/>
    </row>
    <row r="540" spans="1:12" s="148" customFormat="1" ht="17.25" customHeight="1">
      <c r="A540" s="414"/>
      <c r="B540" s="436" t="s">
        <v>669</v>
      </c>
      <c r="C540" s="114" t="s">
        <v>670</v>
      </c>
      <c r="D540" s="266">
        <v>1400</v>
      </c>
      <c r="E540" s="551">
        <f>D540/D554</f>
        <v>4.085684747047378E-05</v>
      </c>
      <c r="F540" s="266">
        <f>D540</f>
        <v>1400</v>
      </c>
      <c r="G540" s="115">
        <f>F540</f>
        <v>1400</v>
      </c>
      <c r="H540" s="262"/>
      <c r="I540" s="263">
        <v>0</v>
      </c>
      <c r="J540" s="264"/>
      <c r="K540" s="264"/>
      <c r="L540" s="399"/>
    </row>
    <row r="541" spans="1:12" s="148" customFormat="1" ht="18" customHeight="1">
      <c r="A541" s="414"/>
      <c r="B541" s="436" t="s">
        <v>17</v>
      </c>
      <c r="C541" s="114" t="s">
        <v>44</v>
      </c>
      <c r="D541" s="266">
        <v>600</v>
      </c>
      <c r="E541" s="551">
        <f>D541/D554</f>
        <v>1.7510077487345906E-05</v>
      </c>
      <c r="F541" s="266">
        <f>D541</f>
        <v>600</v>
      </c>
      <c r="G541" s="115">
        <v>0</v>
      </c>
      <c r="H541" s="262"/>
      <c r="I541" s="263">
        <v>0</v>
      </c>
      <c r="J541" s="264"/>
      <c r="K541" s="264"/>
      <c r="L541" s="399"/>
    </row>
    <row r="542" spans="1:12" s="148" customFormat="1" ht="19.5" customHeight="1">
      <c r="A542" s="414"/>
      <c r="B542" s="436" t="s">
        <v>23</v>
      </c>
      <c r="C542" s="114" t="s">
        <v>24</v>
      </c>
      <c r="D542" s="115">
        <v>400</v>
      </c>
      <c r="E542" s="551">
        <f>D542/D554</f>
        <v>1.1673384991563936E-05</v>
      </c>
      <c r="F542" s="115">
        <f>D542</f>
        <v>400</v>
      </c>
      <c r="G542" s="115">
        <v>0</v>
      </c>
      <c r="H542" s="262"/>
      <c r="I542" s="263">
        <v>0</v>
      </c>
      <c r="J542" s="264"/>
      <c r="K542" s="264"/>
      <c r="L542" s="399"/>
    </row>
    <row r="543" spans="1:12" s="148" customFormat="1" ht="17.25" customHeight="1">
      <c r="A543" s="412" t="s">
        <v>337</v>
      </c>
      <c r="B543" s="443"/>
      <c r="C543" s="244" t="s">
        <v>78</v>
      </c>
      <c r="D543" s="261">
        <f aca="true" t="shared" si="93" ref="D543:L543">D544</f>
        <v>28353</v>
      </c>
      <c r="E543" s="442">
        <f>D543/D554</f>
        <v>0.0008274387116645307</v>
      </c>
      <c r="F543" s="261">
        <f t="shared" si="93"/>
        <v>28353</v>
      </c>
      <c r="G543" s="261">
        <f t="shared" si="93"/>
        <v>0</v>
      </c>
      <c r="H543" s="261">
        <f t="shared" si="93"/>
        <v>0</v>
      </c>
      <c r="I543" s="261">
        <f t="shared" si="93"/>
        <v>0</v>
      </c>
      <c r="J543" s="261">
        <f t="shared" si="93"/>
        <v>0</v>
      </c>
      <c r="K543" s="261">
        <f t="shared" si="93"/>
        <v>0</v>
      </c>
      <c r="L543" s="398">
        <f t="shared" si="93"/>
        <v>0</v>
      </c>
    </row>
    <row r="544" spans="1:12" s="148" customFormat="1" ht="18.75" customHeight="1">
      <c r="A544" s="414"/>
      <c r="B544" s="436" t="s">
        <v>29</v>
      </c>
      <c r="C544" s="114" t="s">
        <v>30</v>
      </c>
      <c r="D544" s="266">
        <v>28353</v>
      </c>
      <c r="E544" s="551">
        <f>D544/D554</f>
        <v>0.0008274387116645307</v>
      </c>
      <c r="F544" s="270">
        <f>D544</f>
        <v>28353</v>
      </c>
      <c r="G544" s="115">
        <v>0</v>
      </c>
      <c r="H544" s="262"/>
      <c r="I544" s="263">
        <v>0</v>
      </c>
      <c r="J544" s="264"/>
      <c r="K544" s="264"/>
      <c r="L544" s="399"/>
    </row>
    <row r="545" spans="1:12" s="148" customFormat="1" ht="24" customHeight="1">
      <c r="A545" s="431" t="s">
        <v>338</v>
      </c>
      <c r="B545" s="437"/>
      <c r="C545" s="196" t="s">
        <v>339</v>
      </c>
      <c r="D545" s="265">
        <f aca="true" t="shared" si="94" ref="D545:L545">D546+D548</f>
        <v>40100</v>
      </c>
      <c r="E545" s="372">
        <f>D545/D554</f>
        <v>0.0011702568454042847</v>
      </c>
      <c r="F545" s="265">
        <f t="shared" si="94"/>
        <v>40100</v>
      </c>
      <c r="G545" s="265">
        <f t="shared" si="94"/>
        <v>0</v>
      </c>
      <c r="H545" s="265">
        <f t="shared" si="94"/>
        <v>0</v>
      </c>
      <c r="I545" s="265">
        <f t="shared" si="94"/>
        <v>33000</v>
      </c>
      <c r="J545" s="265">
        <f t="shared" si="94"/>
        <v>0</v>
      </c>
      <c r="K545" s="265">
        <f t="shared" si="94"/>
        <v>0</v>
      </c>
      <c r="L545" s="400">
        <f t="shared" si="94"/>
        <v>0</v>
      </c>
    </row>
    <row r="546" spans="1:12" s="148" customFormat="1" ht="15" customHeight="1">
      <c r="A546" s="412" t="s">
        <v>340</v>
      </c>
      <c r="B546" s="443"/>
      <c r="C546" s="242" t="s">
        <v>341</v>
      </c>
      <c r="D546" s="261">
        <f aca="true" t="shared" si="95" ref="D546:L546">D547</f>
        <v>33000</v>
      </c>
      <c r="E546" s="442">
        <f>D546/D554</f>
        <v>0.0009630542618040247</v>
      </c>
      <c r="F546" s="261">
        <f t="shared" si="95"/>
        <v>33000</v>
      </c>
      <c r="G546" s="261">
        <f t="shared" si="95"/>
        <v>0</v>
      </c>
      <c r="H546" s="261">
        <f t="shared" si="95"/>
        <v>0</v>
      </c>
      <c r="I546" s="261">
        <f t="shared" si="95"/>
        <v>33000</v>
      </c>
      <c r="J546" s="261">
        <f t="shared" si="95"/>
        <v>0</v>
      </c>
      <c r="K546" s="261">
        <f t="shared" si="95"/>
        <v>0</v>
      </c>
      <c r="L546" s="398">
        <f t="shared" si="95"/>
        <v>0</v>
      </c>
    </row>
    <row r="547" spans="1:12" s="148" customFormat="1" ht="22.5" customHeight="1">
      <c r="A547" s="414"/>
      <c r="B547" s="436" t="s">
        <v>68</v>
      </c>
      <c r="C547" s="114" t="s">
        <v>342</v>
      </c>
      <c r="D547" s="266">
        <v>33000</v>
      </c>
      <c r="E547" s="551">
        <f>D547/D554</f>
        <v>0.0009630542618040247</v>
      </c>
      <c r="F547" s="266">
        <f>D547</f>
        <v>33000</v>
      </c>
      <c r="G547" s="115">
        <v>0</v>
      </c>
      <c r="H547" s="262">
        <v>0</v>
      </c>
      <c r="I547" s="262">
        <f>F547</f>
        <v>33000</v>
      </c>
      <c r="J547" s="264"/>
      <c r="K547" s="264"/>
      <c r="L547" s="399"/>
    </row>
    <row r="548" spans="1:12" s="148" customFormat="1" ht="15" customHeight="1">
      <c r="A548" s="412" t="s">
        <v>343</v>
      </c>
      <c r="B548" s="444"/>
      <c r="C548" s="242" t="s">
        <v>78</v>
      </c>
      <c r="D548" s="261">
        <f>SUM(D549:D550)</f>
        <v>7100</v>
      </c>
      <c r="E548" s="442">
        <f>D548/D554</f>
        <v>0.00020720258360025986</v>
      </c>
      <c r="F548" s="261">
        <f aca="true" t="shared" si="96" ref="F548:L548">SUM(F549:F550)</f>
        <v>7100</v>
      </c>
      <c r="G548" s="261">
        <f t="shared" si="96"/>
        <v>0</v>
      </c>
      <c r="H548" s="261">
        <f t="shared" si="96"/>
        <v>0</v>
      </c>
      <c r="I548" s="261">
        <f t="shared" si="96"/>
        <v>0</v>
      </c>
      <c r="J548" s="261">
        <f t="shared" si="96"/>
        <v>0</v>
      </c>
      <c r="K548" s="261">
        <f t="shared" si="96"/>
        <v>0</v>
      </c>
      <c r="L548" s="398">
        <f t="shared" si="96"/>
        <v>0</v>
      </c>
    </row>
    <row r="549" spans="1:12" s="148" customFormat="1" ht="18" customHeight="1">
      <c r="A549" s="429"/>
      <c r="B549" s="436" t="s">
        <v>17</v>
      </c>
      <c r="C549" s="114" t="s">
        <v>44</v>
      </c>
      <c r="D549" s="266">
        <v>5800</v>
      </c>
      <c r="E549" s="551">
        <f>D549/D554</f>
        <v>0.00016926408237767708</v>
      </c>
      <c r="F549" s="266">
        <f>D549</f>
        <v>5800</v>
      </c>
      <c r="G549" s="115">
        <v>0</v>
      </c>
      <c r="H549" s="262">
        <v>0</v>
      </c>
      <c r="I549" s="262">
        <v>0</v>
      </c>
      <c r="J549" s="264"/>
      <c r="K549" s="264"/>
      <c r="L549" s="399"/>
    </row>
    <row r="550" spans="1:12" s="148" customFormat="1" ht="16.5" customHeight="1">
      <c r="A550" s="429"/>
      <c r="B550" s="436" t="s">
        <v>23</v>
      </c>
      <c r="C550" s="114" t="s">
        <v>24</v>
      </c>
      <c r="D550" s="266">
        <v>1300</v>
      </c>
      <c r="E550" s="551">
        <f>D550/D554</f>
        <v>3.7938501222582795E-05</v>
      </c>
      <c r="F550" s="266">
        <f>D550</f>
        <v>1300</v>
      </c>
      <c r="G550" s="115">
        <v>0</v>
      </c>
      <c r="H550" s="262">
        <v>0</v>
      </c>
      <c r="I550" s="262">
        <v>0</v>
      </c>
      <c r="J550" s="264"/>
      <c r="K550" s="264"/>
      <c r="L550" s="399"/>
    </row>
    <row r="551" spans="1:12" s="148" customFormat="1" ht="18.75" customHeight="1">
      <c r="A551" s="415" t="s">
        <v>344</v>
      </c>
      <c r="B551" s="434"/>
      <c r="C551" s="196" t="s">
        <v>345</v>
      </c>
      <c r="D551" s="265">
        <f aca="true" t="shared" si="97" ref="D551:L551">D552</f>
        <v>16000</v>
      </c>
      <c r="E551" s="372">
        <f>D551/D554</f>
        <v>0.00046693539966255747</v>
      </c>
      <c r="F551" s="265">
        <f t="shared" si="97"/>
        <v>16000</v>
      </c>
      <c r="G551" s="265">
        <f t="shared" si="97"/>
        <v>0</v>
      </c>
      <c r="H551" s="265">
        <f t="shared" si="97"/>
        <v>0</v>
      </c>
      <c r="I551" s="265">
        <f t="shared" si="97"/>
        <v>16000</v>
      </c>
      <c r="J551" s="265">
        <f t="shared" si="97"/>
        <v>0</v>
      </c>
      <c r="K551" s="265">
        <f t="shared" si="97"/>
        <v>0</v>
      </c>
      <c r="L551" s="400">
        <f t="shared" si="97"/>
        <v>0</v>
      </c>
    </row>
    <row r="552" spans="1:12" s="148" customFormat="1" ht="18.75" customHeight="1">
      <c r="A552" s="412" t="s">
        <v>346</v>
      </c>
      <c r="B552" s="433"/>
      <c r="C552" s="242" t="s">
        <v>78</v>
      </c>
      <c r="D552" s="261">
        <f aca="true" t="shared" si="98" ref="D552:L552">D553</f>
        <v>16000</v>
      </c>
      <c r="E552" s="442">
        <f>D552/D554</f>
        <v>0.00046693539966255747</v>
      </c>
      <c r="F552" s="261">
        <f t="shared" si="98"/>
        <v>16000</v>
      </c>
      <c r="G552" s="261">
        <f t="shared" si="98"/>
        <v>0</v>
      </c>
      <c r="H552" s="261">
        <f t="shared" si="98"/>
        <v>0</v>
      </c>
      <c r="I552" s="261">
        <f t="shared" si="98"/>
        <v>16000</v>
      </c>
      <c r="J552" s="261">
        <f t="shared" si="98"/>
        <v>0</v>
      </c>
      <c r="K552" s="261">
        <f t="shared" si="98"/>
        <v>0</v>
      </c>
      <c r="L552" s="398">
        <f t="shared" si="98"/>
        <v>0</v>
      </c>
    </row>
    <row r="553" spans="1:12" s="148" customFormat="1" ht="33.75" customHeight="1">
      <c r="A553" s="429"/>
      <c r="B553" s="131" t="s">
        <v>323</v>
      </c>
      <c r="C553" s="114" t="s">
        <v>382</v>
      </c>
      <c r="D553" s="266">
        <v>16000</v>
      </c>
      <c r="E553" s="551">
        <f>D553/D554</f>
        <v>0.00046693539966255747</v>
      </c>
      <c r="F553" s="266">
        <f>D553</f>
        <v>16000</v>
      </c>
      <c r="G553" s="115">
        <v>0</v>
      </c>
      <c r="H553" s="262"/>
      <c r="I553" s="263">
        <f>F553</f>
        <v>16000</v>
      </c>
      <c r="J553" s="264"/>
      <c r="K553" s="264"/>
      <c r="L553" s="399"/>
    </row>
    <row r="554" spans="1:12" s="148" customFormat="1" ht="27.75" customHeight="1" thickBot="1">
      <c r="A554" s="440"/>
      <c r="B554" s="441"/>
      <c r="C554" s="407" t="s">
        <v>347</v>
      </c>
      <c r="D554" s="409">
        <f>D9+D14+D20+D46+D54+D78+D143+D168+D175+D179+D335+D353+D366+D446+D473+D545+D551</f>
        <v>34265982</v>
      </c>
      <c r="E554" s="550">
        <f>D554/D554</f>
        <v>1</v>
      </c>
      <c r="F554" s="409">
        <f aca="true" t="shared" si="99" ref="F554:L554">F9+F14+F20+F46+F54+F78+F143+F168+F175+F179+F335+F353+F366+F446+F473+F545+F551</f>
        <v>27185332</v>
      </c>
      <c r="G554" s="409">
        <f t="shared" si="99"/>
        <v>14034754</v>
      </c>
      <c r="H554" s="409">
        <f t="shared" si="99"/>
        <v>2126600</v>
      </c>
      <c r="I554" s="409">
        <f t="shared" si="99"/>
        <v>1921540</v>
      </c>
      <c r="J554" s="409">
        <f t="shared" si="99"/>
        <v>535200</v>
      </c>
      <c r="K554" s="409">
        <f t="shared" si="99"/>
        <v>196326</v>
      </c>
      <c r="L554" s="409">
        <f t="shared" si="99"/>
        <v>7080650</v>
      </c>
    </row>
    <row r="555" spans="4:6" s="148" customFormat="1" ht="12.75">
      <c r="D555" s="510"/>
      <c r="E555" s="510"/>
      <c r="F555" s="510"/>
    </row>
    <row r="556" spans="7:10" s="148" customFormat="1" ht="12.75">
      <c r="G556" s="610" t="s">
        <v>823</v>
      </c>
      <c r="H556" s="610"/>
      <c r="I556" s="610"/>
      <c r="J556" s="610"/>
    </row>
    <row r="557" s="148" customFormat="1" ht="12.75"/>
    <row r="558" s="148" customFormat="1" ht="12.75"/>
    <row r="559" spans="1:12" s="148" customFormat="1" ht="12.75">
      <c r="A559"/>
      <c r="B559"/>
      <c r="C559"/>
      <c r="D559"/>
      <c r="E559"/>
      <c r="F559"/>
      <c r="G559"/>
      <c r="H559" t="s">
        <v>846</v>
      </c>
      <c r="I559"/>
      <c r="J559"/>
      <c r="K559"/>
      <c r="L559"/>
    </row>
    <row r="560" spans="1:12" s="148" customFormat="1" ht="12.7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s="148" customFormat="1" ht="12.7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s="148" customFormat="1" ht="12.7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s="148" customFormat="1" ht="12.7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s="148" customFormat="1" ht="12.7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s="148" customFormat="1" ht="12.7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s="148" customFormat="1" ht="12.7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s="148" customFormat="1" ht="12.7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s="148" customFormat="1" ht="12.7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s="148" customFormat="1" ht="12.7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s="148" customFormat="1" ht="12.7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s="148" customFormat="1" ht="12.7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s="148" customFormat="1" ht="12.7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s="148" customFormat="1" ht="12.7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s="148" customFormat="1" ht="12.7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s="148" customFormat="1" ht="12.7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s="148" customFormat="1" ht="12.7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s="148" customFormat="1" ht="12.7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s="148" customFormat="1" ht="12.7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s="148" customFormat="1" ht="12.7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s="148" customFormat="1" ht="12.7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s="148" customFormat="1" ht="12.7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s="148" customFormat="1" ht="12.7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s="148" customFormat="1" ht="12.7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s="148" customFormat="1" ht="12.7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s="148" customFormat="1" ht="12.7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s="148" customFormat="1" ht="12.7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s="148" customFormat="1" ht="12.7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s="148" customFormat="1" ht="12.7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s="148" customFormat="1" ht="12.7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s="148" customFormat="1" ht="12.7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s="148" customFormat="1" ht="12.7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s="148" customFormat="1" ht="12.7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s="148" customFormat="1" ht="12.7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s="148" customFormat="1" ht="12.7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s="148" customFormat="1" ht="12.7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s="148" customFormat="1" ht="12.7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s="148" customFormat="1" ht="12.7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s="148" customFormat="1" ht="12.7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s="148" customFormat="1" ht="12.7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s="148" customFormat="1" ht="12.7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s="148" customFormat="1" ht="12.7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s="148" customFormat="1" ht="12.7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s="148" customFormat="1" ht="12.7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s="148" customFormat="1" ht="12.7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s="148" customFormat="1" ht="12.7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s="148" customFormat="1" ht="12.7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s="148" customFormat="1" ht="12.7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s="148" customFormat="1" ht="12.7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s="148" customFormat="1" ht="12.7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s="148" customFormat="1" ht="12.7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s="148" customFormat="1" ht="12.7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s="148" customFormat="1" ht="12.7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s="148" customFormat="1" ht="12.7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s="148" customFormat="1" ht="12.7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s="148" customFormat="1" ht="12.7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s="148" customFormat="1" ht="12.7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s="148" customFormat="1" ht="12.7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s="148" customFormat="1" ht="12.7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s="148" customFormat="1" ht="12.7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s="148" customFormat="1" ht="12.7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s="148" customFormat="1" ht="12.7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s="148" customFormat="1" ht="12.7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s="148" customFormat="1" ht="12.7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s="148" customFormat="1" ht="12.7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s="148" customFormat="1" ht="12.7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s="148" customFormat="1" ht="12.7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s="148" customFormat="1" ht="12.7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s="148" customFormat="1" ht="12.7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s="148" customFormat="1" ht="12.7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s="148" customFormat="1" ht="12.7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s="148" customFormat="1" ht="12.7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s="148" customFormat="1" ht="12.7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s="148" customFormat="1" ht="12.7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s="148" customFormat="1" ht="12.7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s="148" customFormat="1" ht="12.7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s="148" customFormat="1" ht="12.7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s="148" customFormat="1" ht="12.7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s="148" customFormat="1" ht="12.7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s="148" customFormat="1" ht="12.7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s="148" customFormat="1" ht="12.7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s="148" customFormat="1" ht="12.7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s="148" customFormat="1" ht="12.7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s="148" customFormat="1" ht="12.7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s="148" customFormat="1" ht="12.7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s="148" customFormat="1" ht="12.7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s="148" customFormat="1" ht="12.7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s="148" customFormat="1" ht="12.7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s="148" customFormat="1" ht="12.7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s="148" customFormat="1" ht="12.7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s="148" customFormat="1" ht="12.7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s="148" customFormat="1" ht="12.7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s="148" customFormat="1" ht="12.7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s="148" customFormat="1" ht="12.7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s="148" customFormat="1" ht="12.7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s="148" customFormat="1" ht="12.7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s="148" customFormat="1" ht="12.7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s="148" customFormat="1" ht="12.7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s="148" customFormat="1" ht="12.7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s="148" customFormat="1" ht="12.7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s="148" customFormat="1" ht="12.7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s="148" customFormat="1" ht="12.7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s="148" customFormat="1" ht="12.7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s="148" customFormat="1" ht="12.7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s="148" customFormat="1" ht="12.7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s="148" customFormat="1" ht="12.7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s="148" customFormat="1" ht="12.7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s="148" customFormat="1" ht="12.7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s="148" customFormat="1" ht="12.7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s="148" customFormat="1" ht="12.7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s="148" customFormat="1" ht="12.7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s="148" customFormat="1" ht="12.7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s="148" customFormat="1" ht="12.7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s="148" customFormat="1" ht="12.7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s="148" customFormat="1" ht="12.7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s="148" customFormat="1" ht="12.7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s="148" customFormat="1" ht="12.7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s="148" customFormat="1" ht="12.7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s="148" customFormat="1" ht="12.7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s="148" customFormat="1" ht="12.7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s="148" customFormat="1" ht="12.7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s="148" customFormat="1" ht="12.7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s="148" customFormat="1" ht="12.7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s="148" customFormat="1" ht="12.7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s="148" customFormat="1" ht="12.7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s="148" customFormat="1" ht="12.7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s="148" customFormat="1" ht="12.7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s="148" customFormat="1" ht="12.7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s="148" customFormat="1" ht="12.7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s="148" customFormat="1" ht="12.7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s="148" customFormat="1" ht="12.7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s="148" customFormat="1" ht="12.7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s="148" customFormat="1" ht="12.7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s="148" customFormat="1" ht="12.7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s="148" customFormat="1" ht="12.7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s="148" customFormat="1" ht="12.7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s="148" customFormat="1" ht="12.7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s="148" customFormat="1" ht="12.7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s="148" customFormat="1" ht="12.7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s="148" customFormat="1" ht="12.7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s="148" customFormat="1" ht="12.7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s="148" customFormat="1" ht="12.7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s="148" customFormat="1" ht="12.7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s="148" customFormat="1" ht="12.7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s="148" customFormat="1" ht="12.7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s="148" customFormat="1" ht="12.7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s="148" customFormat="1" ht="12.7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s="148" customFormat="1" ht="12.7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s="148" customFormat="1" ht="12.7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s="148" customFormat="1" ht="12.7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s="148" customFormat="1" ht="12.7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s="148" customFormat="1" ht="12.7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s="148" customFormat="1" ht="12.7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s="148" customFormat="1" ht="12.7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s="148" customFormat="1" ht="12.7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s="148" customFormat="1" ht="12.7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s="148" customFormat="1" ht="12.7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s="148" customFormat="1" ht="12.7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s="148" customFormat="1" ht="12.7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s="148" customFormat="1" ht="12.7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s="148" customFormat="1" ht="12.7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s="148" customFormat="1" ht="12.7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s="148" customFormat="1" ht="12.7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s="148" customFormat="1" ht="12.7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s="148" customFormat="1" ht="12.7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s="148" customFormat="1" ht="12.7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s="148" customFormat="1" ht="12.7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s="148" customFormat="1" ht="12.7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s="148" customFormat="1" ht="12.7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s="148" customFormat="1" ht="12.7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s="148" customFormat="1" ht="12.7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s="148" customFormat="1" ht="12.7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s="148" customFormat="1" ht="12.7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s="148" customFormat="1" ht="12.7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s="148" customFormat="1" ht="12.7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s="148" customFormat="1" ht="12.7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s="148" customFormat="1" ht="12.7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s="148" customFormat="1" ht="12.7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s="148" customFormat="1" ht="12.7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s="148" customFormat="1" ht="12.7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s="148" customFormat="1" ht="12.7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s="148" customFormat="1" ht="12.7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s="148" customFormat="1" ht="12.7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s="148" customFormat="1" ht="12.7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s="148" customFormat="1" ht="12.7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s="148" customFormat="1" ht="12.7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s="148" customFormat="1" ht="12.7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s="148" customFormat="1" ht="12.7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s="148" customFormat="1" ht="12.7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s="148" customFormat="1" ht="12.7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s="148" customFormat="1" ht="12.7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s="148" customFormat="1" ht="12.7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s="148" customFormat="1" ht="12.7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s="148" customFormat="1" ht="12.7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s="148" customFormat="1" ht="12.7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s="148" customFormat="1" ht="12.7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s="148" customFormat="1" ht="12.7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s="148" customFormat="1" ht="12.7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s="148" customFormat="1" ht="12.7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s="148" customFormat="1" ht="12.7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s="148" customFormat="1" ht="12.7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s="148" customFormat="1" ht="12.7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s="148" customFormat="1" ht="12.7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s="148" customFormat="1" ht="12.7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s="148" customFormat="1" ht="12.7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s="148" customFormat="1" ht="12.7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s="148" customFormat="1" ht="12.7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s="148" customFormat="1" ht="12.7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s="148" customFormat="1" ht="12.7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s="148" customFormat="1" ht="12.7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s="148" customFormat="1" ht="12.7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s="148" customFormat="1" ht="12.7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s="148" customFormat="1" ht="12.7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s="148" customFormat="1" ht="12.7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s="148" customFormat="1" ht="12.7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s="148" customFormat="1" ht="12.7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s="148" customFormat="1" ht="12.7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s="148" customFormat="1" ht="12.7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s="148" customFormat="1" ht="12.7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s="148" customFormat="1" ht="12.7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s="148" customFormat="1" ht="12.7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s="148" customFormat="1" ht="12.7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s="148" customFormat="1" ht="12.7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s="148" customFormat="1" ht="12.7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s="148" customFormat="1" ht="12.7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s="148" customFormat="1" ht="12.7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s="148" customFormat="1" ht="12.7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s="148" customFormat="1" ht="12.7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s="148" customFormat="1" ht="12.7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s="148" customFormat="1" ht="12.7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s="148" customFormat="1" ht="12.7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s="148" customFormat="1" ht="12.7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s="148" customFormat="1" ht="12.7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s="148" customFormat="1" ht="12.7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s="148" customFormat="1" ht="12.7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s="148" customFormat="1" ht="12.7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s="148" customFormat="1" ht="12.7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s="148" customFormat="1" ht="12.7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s="148" customFormat="1" ht="12.7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s="148" customFormat="1" ht="12.7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s="148" customFormat="1" ht="12.7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s="148" customFormat="1" ht="12.7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s="148" customFormat="1" ht="12.7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s="148" customFormat="1" ht="12.7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s="148" customFormat="1" ht="12.7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s="148" customFormat="1" ht="12.7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s="148" customFormat="1" ht="12.7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s="148" customFormat="1" ht="12.7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s="148" customFormat="1" ht="12.7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s="148" customFormat="1" ht="12.7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s="148" customFormat="1" ht="12.7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s="148" customFormat="1" ht="12.7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s="148" customFormat="1" ht="12.7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s="148" customFormat="1" ht="12.7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s="148" customFormat="1" ht="12.7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s="148" customFormat="1" ht="12.7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s="148" customFormat="1" ht="12.7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s="148" customFormat="1" ht="12.7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s="148" customFormat="1" ht="12.7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s="148" customFormat="1" ht="12.7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s="148" customFormat="1" ht="12.7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s="148" customFormat="1" ht="12.7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s="148" customFormat="1" ht="12.7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s="148" customFormat="1" ht="12.7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s="148" customFormat="1" ht="12.7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s="148" customFormat="1" ht="12.7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s="148" customFormat="1" ht="12.7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s="148" customFormat="1" ht="12.7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s="148" customFormat="1" ht="12.7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s="148" customFormat="1" ht="12.7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s="148" customFormat="1" ht="12.7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s="148" customFormat="1" ht="12.7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s="148" customFormat="1" ht="12.7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s="148" customFormat="1" ht="12.7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s="148" customFormat="1" ht="12.7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s="148" customFormat="1" ht="12.7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s="148" customFormat="1" ht="12.7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s="148" customFormat="1" ht="12.7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s="148" customFormat="1" ht="12.7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s="148" customFormat="1" ht="12.7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s="148" customFormat="1" ht="12.7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s="148" customFormat="1" ht="12.7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s="148" customFormat="1" ht="12.7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s="148" customFormat="1" ht="12.7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s="148" customFormat="1" ht="12.7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s="148" customFormat="1" ht="12.7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s="148" customFormat="1" ht="12.7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s="148" customFormat="1" ht="12.7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s="148" customFormat="1" ht="12.7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s="148" customFormat="1" ht="12.7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s="148" customFormat="1" ht="12.7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s="148" customFormat="1" ht="12.7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s="148" customFormat="1" ht="12.7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s="148" customFormat="1" ht="12.7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s="148" customFormat="1" ht="12.7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s="148" customFormat="1" ht="12.7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s="148" customFormat="1" ht="12.7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s="148" customFormat="1" ht="12.7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s="148" customFormat="1" ht="12.7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s="148" customFormat="1" ht="12.7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s="148" customFormat="1" ht="12.7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s="148" customFormat="1" ht="12.7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s="148" customFormat="1" ht="12.7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s="148" customFormat="1" ht="12.7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s="148" customFormat="1" ht="12.7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s="148" customFormat="1" ht="12.7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s="148" customFormat="1" ht="12.7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s="148" customFormat="1" ht="12.7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s="148" customFormat="1" ht="12.7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s="148" customFormat="1" ht="12.7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s="148" customFormat="1" ht="12.7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s="148" customFormat="1" ht="12.7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s="148" customFormat="1" ht="12.7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s="148" customFormat="1" ht="12.7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s="148" customFormat="1" ht="12.7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s="148" customFormat="1" ht="12.7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s="148" customFormat="1" ht="12.7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s="148" customFormat="1" ht="12.7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s="148" customFormat="1" ht="12.7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s="148" customFormat="1" ht="12.7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s="148" customFormat="1" ht="12.7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s="148" customFormat="1" ht="12.7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s="148" customFormat="1" ht="12.7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s="148" customFormat="1" ht="12.7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s="148" customFormat="1" ht="12.7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s="148" customFormat="1" ht="12.7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s="148" customFormat="1" ht="12.7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s="148" customFormat="1" ht="12.7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s="148" customFormat="1" ht="12.7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s="148" customFormat="1" ht="12.7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s="148" customFormat="1" ht="12.7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s="148" customFormat="1" ht="12.7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s="148" customFormat="1" ht="12.7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s="148" customFormat="1" ht="12.7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s="148" customFormat="1" ht="12.7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s="148" customFormat="1" ht="12.7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s="148" customFormat="1" ht="12.7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s="148" customFormat="1" ht="12.7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s="148" customFormat="1" ht="12.7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s="148" customFormat="1" ht="12.7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s="148" customFormat="1" ht="12.7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s="148" customFormat="1" ht="12.7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s="148" customFormat="1" ht="12.7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s="148" customFormat="1" ht="12.7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s="148" customFormat="1" ht="12.7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s="148" customFormat="1" ht="12.7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s="148" customFormat="1" ht="12.7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s="148" customFormat="1" ht="12.7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s="148" customFormat="1" ht="12.7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s="148" customFormat="1" ht="12.7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s="148" customFormat="1" ht="12.7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s="148" customFormat="1" ht="12.7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s="148" customFormat="1" ht="12.7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s="148" customFormat="1" ht="12.7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s="148" customFormat="1" ht="12.7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s="148" customFormat="1" ht="12.7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s="148" customFormat="1" ht="12.7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s="148" customFormat="1" ht="12.7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s="148" customFormat="1" ht="12.7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s="148" customFormat="1" ht="12.7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s="148" customFormat="1" ht="12.7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s="148" customFormat="1" ht="12.7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s="148" customFormat="1" ht="12.7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s="148" customFormat="1" ht="12.7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s="148" customFormat="1" ht="12.7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s="148" customFormat="1" ht="12.7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s="148" customFormat="1" ht="12.7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s="148" customFormat="1" ht="12.7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s="148" customFormat="1" ht="12.7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s="148" customFormat="1" ht="12.7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s="148" customFormat="1" ht="12.7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s="148" customFormat="1" ht="12.7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s="148" customFormat="1" ht="12.7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s="148" customFormat="1" ht="12.7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s="148" customFormat="1" ht="12.7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s="148" customFormat="1" ht="12.7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s="148" customFormat="1" ht="12.7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s="148" customFormat="1" ht="12.7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s="148" customFormat="1" ht="12.7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s="148" customFormat="1" ht="12.7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s="148" customFormat="1" ht="12.7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s="148" customFormat="1" ht="12.7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s="148" customFormat="1" ht="12.7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s="148" customFormat="1" ht="12.7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s="148" customFormat="1" ht="12.7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s="148" customFormat="1" ht="12.7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s="148" customFormat="1" ht="12.7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s="148" customFormat="1" ht="12.7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s="148" customFormat="1" ht="12.7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s="148" customFormat="1" ht="12.7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s="148" customFormat="1" ht="12.7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s="148" customFormat="1" ht="12.7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s="148" customFormat="1" ht="12.7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s="148" customFormat="1" ht="12.7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s="148" customFormat="1" ht="12.7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s="148" customFormat="1" ht="12.7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s="148" customFormat="1" ht="12.7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s="148" customFormat="1" ht="12.7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s="148" customFormat="1" ht="12.7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s="148" customFormat="1" ht="12.7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s="148" customFormat="1" ht="12.7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s="148" customFormat="1" ht="12.7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s="148" customFormat="1" ht="12.7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s="148" customFormat="1" ht="12.7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s="148" customFormat="1" ht="12.7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s="148" customFormat="1" ht="12.7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s="148" customFormat="1" ht="12.7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s="148" customFormat="1" ht="12.7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s="148" customFormat="1" ht="12.7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s="148" customFormat="1" ht="12.7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s="148" customFormat="1" ht="12.7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s="148" customFormat="1" ht="12.7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s="148" customFormat="1" ht="12.7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48" customFormat="1" ht="12.7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s="148" customFormat="1" ht="12.7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s="148" customFormat="1" ht="12.7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s="148" customFormat="1" ht="12.7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s="148" customFormat="1" ht="12.7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s="148" customFormat="1" ht="12.7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s="148" customFormat="1" ht="12.7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s="148" customFormat="1" ht="12.7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s="148" customFormat="1" ht="12.7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s="148" customFormat="1" ht="12.7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s="148" customFormat="1" ht="12.7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s="148" customFormat="1" ht="12.7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s="148" customFormat="1" ht="12.7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s="148" customFormat="1" ht="12.7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s="148" customFormat="1" ht="12.7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s="148" customFormat="1" ht="12.7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s="148" customFormat="1" ht="12.7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s="148" customFormat="1" ht="12.7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s="148" customFormat="1" ht="12.7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s="148" customFormat="1" ht="12.7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s="148" customFormat="1" ht="12.7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s="148" customFormat="1" ht="12.7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s="148" customFormat="1" ht="12.7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s="148" customFormat="1" ht="12.7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s="148" customFormat="1" ht="12.7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s="148" customFormat="1" ht="12.7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s="148" customFormat="1" ht="12.7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s="148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s="148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s="148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s="148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s="148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s="148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s="148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s="148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s="148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s="148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148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s="148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s="148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s="148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s="148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s="148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s="148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s="148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s="148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s="148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s="148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s="148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s="148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s="148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48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s="148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s="148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s="148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s="148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s="148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s="148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s="148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s="148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s="148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s="148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s="148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s="148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s="148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s="148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s="148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s="148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s="148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s="148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s="148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s="148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s="148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s="148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s="148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s="148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s="148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s="148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s="148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s="148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s="148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s="148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s="148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s="148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s="148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s="148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s="148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s="148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148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s="148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s="148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s="148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s="148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s="148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s="148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s="148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s="148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s="148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s="148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s="148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s="148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s="148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48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s="148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s="148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s="148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s="148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s="148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s="148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s="148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s="148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s="148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s="148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s="148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s="148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s="148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s="148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s="148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s="148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s="148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s="148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s="148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s="148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s="148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s="148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s="148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s="148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s="148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s="148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s="148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s="148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s="148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s="148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s="148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s="148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s="148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s="148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s="148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s="148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148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s="148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s="148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s="148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s="148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s="148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s="148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s="148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s="148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s="148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s="148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s="148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s="148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s="148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48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s="148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s="148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s="148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s="148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s="148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s="148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s="148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s="148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s="148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s="148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s="148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s="148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s="148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s="148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s="148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s="148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s="148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s="148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s="148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s="148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s="148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s="148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s="148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s="148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s="148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s="148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s="148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s="148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s="148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s="148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s="148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s="148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s="148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s="148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s="148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s="148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148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s="148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s="148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s="148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s="148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s="148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s="148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s="148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s="148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s="148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s="148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s="148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s="148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s="148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48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s="148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s="148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s="148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s="148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s="148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s="148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s="148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s="148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s="148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s="148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s="148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s="148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s="148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s="148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s="148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s="148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s="148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s="148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s="148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s="148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s="148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s="148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s="148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s="148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s="148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s="148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s="148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s="148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s="148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s="148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s="148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s="148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s="148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s="148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s="148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s="148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148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s="148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s="148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s="148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s="148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s="148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s="148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s="148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s="148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s="148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s="148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s="148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s="148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s="148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s="148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48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s="148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s="148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s="148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s="148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s="148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s="148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s="148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s="148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s="148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s="148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s="148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s="148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s="148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s="148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s="148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s="148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s="148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s="148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s="148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s="148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s="148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s="148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s="148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s="148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s="148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s="148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s="148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s="148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s="148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s="148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s="148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s="148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s="148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s="148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s="148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s="148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s="148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148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s="148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s="148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s="148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s="148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s="148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s="148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s="148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s="148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s="148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s="148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s="148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48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s="148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s="148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s="148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s="148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s="148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s="148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s="148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s="148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s="148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s="148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s="148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s="148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s="148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s="148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s="148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s="148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s="148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s="148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s="148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s="148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s="148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s="148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s="148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s="148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s="148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s="148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s="148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s="148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s="148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s="148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s="148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s="148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s="148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s="148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s="148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s="148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s="148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s="148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s="148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s="148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s="148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s="148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s="148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s="148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s="148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s="148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s="148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s="148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s="148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s="148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s="148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s="148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s="148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s="148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s="148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s="148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s="148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s="148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s="148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s="148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s="148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s="148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s="148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s="148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s="148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s="148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s="148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s="148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s="148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s="148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s="148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s="148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s="148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s="148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s="148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s="148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s="148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s="148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s="148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s="148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s="148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s="148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s="148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s="148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s="148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s="148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s="148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s="148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s="148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s="148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s="148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s="148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s="148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s="148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s="148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s="148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s="148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s="148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s="148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s="148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s="148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s="148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s="148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s="148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s="148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s="148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s="148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s="148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s="148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s="148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s="148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s="148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s="148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s="148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s="148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s="148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s="148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s="148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s="148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s="148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s="148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s="148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s="148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s="148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s="148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s="148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s="148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s="148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s="148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s="148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s="148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s="148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s="148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s="148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s="148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s="148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s="148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s="148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s="148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s="148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s="148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s="148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s="148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s="148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s="148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s="148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s="148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s="148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s="148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s="148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s="148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s="148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s="148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s="148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s="148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s="148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s="148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s="148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s="148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s="148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s="148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s="148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s="148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s="148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s="148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s="148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s="148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s="148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s="148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s="148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s="148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s="148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s="148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s="148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s="148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s="148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s="148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s="148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s="148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s="148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s="148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s="148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s="148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s="148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s="148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s="148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s="148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s="148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s="148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s="148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s="148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s="148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s="148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s="148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s="148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s="148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s="148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s="148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s="148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s="148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s="148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s="148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s="148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s="148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s="148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s="148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s="148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s="148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s="148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s="148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s="148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s="148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s="148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s="148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s="148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s="148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s="148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s="148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s="148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s="148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s="148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s="148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s="148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s="148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s="148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s="148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s="148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s="148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s="148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s="148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s="148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s="148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s="148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s="148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s="148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s="148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s="148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s="148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s="148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s="148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s="148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s="148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s="148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s="148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s="148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s="148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s="148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s="148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s="148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s="148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s="148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s="148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s="148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s="148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s="148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s="148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s="148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s="148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s="148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s="148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s="148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s="148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s="148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s="148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s="148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s="148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s="148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s="148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s="148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s="148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s="148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s="148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s="148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s="148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s="148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s="148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s="148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s="148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s="148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s="148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s="148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s="148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s="148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s="148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s="148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s="148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s="148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s="148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s="148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s="148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s="148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s="148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s="148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s="148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s="148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s="148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s="148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s="148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s="148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s="148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s="148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s="148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s="148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s="148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s="148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s="148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s="148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s="148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s="148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s="148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s="148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s="148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s="148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s="148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s="148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s="148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s="148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s="148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s="148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s="148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s="148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s="148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s="148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s="148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s="148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s="148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s="148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s="148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s="148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s="148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s="148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s="148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s="148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s="148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s="148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s="148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s="148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s="148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s="148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s="148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s="148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s="148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s="148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s="148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s="148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s="148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s="148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s="148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s="148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s="148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s="148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s="148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s="148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s="148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s="148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s="148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s="148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s="148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s="148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s="148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s="148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s="148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s="148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s="148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s="148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s="148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s="148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s="148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s="148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s="148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s="148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s="148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s="148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s="148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s="148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s="148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s="148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s="148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s="148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s="148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s="148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s="148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s="148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s="148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s="148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s="148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s="148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s="148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s="148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s="148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s="148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s="148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s="148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s="148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s="148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s="148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s="148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s="148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s="148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s="148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s="148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s="148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s="148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s="148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s="148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s="148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s="148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s="148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s="148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s="148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s="148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s="148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s="148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s="148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s="148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s="148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s="148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s="148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s="148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s="148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s="148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s="148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s="148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s="148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s="148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s="148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s="148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s="148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s="148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s="148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s="148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s="148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s="148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s="148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s="148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s="148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s="148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s="148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s="148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s="148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s="148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s="148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s="148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s="148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s="148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s="148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s="148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s="148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s="148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s="148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s="148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s="148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s="148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s="148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s="148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s="148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s="148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s="148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s="148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s="148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s="148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s="148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s="148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s="148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s="148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s="148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s="148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s="148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s="148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s="148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s="148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s="148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s="148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s="148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s="148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s="148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s="148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s="148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s="148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s="148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s="148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s="148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s="148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s="148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s="148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s="148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s="148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s="148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s="148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s="148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s="148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s="148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s="148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s="148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s="148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s="148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s="148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s="148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s="148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s="148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s="148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s="148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s="148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s="148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s="148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s="148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s="148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s="148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s="148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s="148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s="148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s="148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s="148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s="148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s="148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s="148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s="148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s="148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s="148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s="148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s="148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s="148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s="148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s="148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s="148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s="148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s="148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s="148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s="148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s="148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s="148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s="148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s="148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s="148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s="148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s="148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s="148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s="148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s="148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s="148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s="148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s="148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s="148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s="148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s="148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s="148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s="148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s="148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s="148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s="148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s="148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s="148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s="148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s="148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s="148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s="148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s="148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s="148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s="148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s="148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s="148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s="148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s="148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s="148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s="148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s="148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s="148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s="148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s="148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s="148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s="148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s="148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s="148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s="148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s="148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s="148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s="148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s="148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s="148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s="148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s="148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s="148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s="148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s="148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s="148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s="148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s="148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s="148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s="148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s="148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s="148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s="148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s="148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s="148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s="148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s="148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s="148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s="148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s="148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s="148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s="148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s="148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s="148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s="148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s="148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s="148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s="148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s="148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s="148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s="148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s="148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s="148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s="148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s="148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s="148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s="148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s="148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s="148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s="148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s="148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s="148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s="148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s="148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s="148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s="148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s="148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s="148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s="148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s="148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s="148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s="148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s="148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s="148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s="148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s="148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s="148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s="148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s="148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s="148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s="148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s="148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s="148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s="148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s="148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s="148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s="148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s="148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s="148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s="148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s="148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s="148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s="148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s="148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s="148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s="148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s="148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s="148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s="148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s="148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s="148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s="148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s="148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s="148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s="148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s="148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s="148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s="148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s="148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s="148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s="148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s="148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s="148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s="148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s="148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s="148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s="148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s="148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s="148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s="148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s="148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s="148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s="148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s="148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s="148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s="148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s="148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s="148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s="148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s="148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s="148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s="148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s="148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s="148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s="148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s="148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s="148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s="148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s="148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s="148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s="148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s="148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s="148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s="148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s="148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s="148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s="148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s="148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s="148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s="148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s="148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s="148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s="148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s="148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s="148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s="148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s="148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s="148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s="148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s="148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s="148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s="148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s="148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s="148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</row>
  </sheetData>
  <mergeCells count="20">
    <mergeCell ref="G556:J556"/>
    <mergeCell ref="A298:A301"/>
    <mergeCell ref="K6:K7"/>
    <mergeCell ref="J6:J7"/>
    <mergeCell ref="I6:I7"/>
    <mergeCell ref="H6:H7"/>
    <mergeCell ref="G6:G7"/>
    <mergeCell ref="E4:E7"/>
    <mergeCell ref="A4:A7"/>
    <mergeCell ref="F5:F7"/>
    <mergeCell ref="D1:J1"/>
    <mergeCell ref="C3:I3"/>
    <mergeCell ref="L5:L7"/>
    <mergeCell ref="D4:D7"/>
    <mergeCell ref="G5:K5"/>
    <mergeCell ref="B2:I2"/>
    <mergeCell ref="J2:P2"/>
    <mergeCell ref="B4:B7"/>
    <mergeCell ref="C4:C7"/>
    <mergeCell ref="F4:L4"/>
  </mergeCells>
  <printOptions/>
  <pageMargins left="1.0236220472440944" right="0.1968503937007874" top="0.41" bottom="0.65" header="0.1968503937007874" footer="0.2755905511811024"/>
  <pageSetup horizontalDpi="600" verticalDpi="600" orientation="landscape" paperSize="9" scale="99" r:id="rId1"/>
  <headerFooter alignWithMargins="0">
    <oddFooter>&amp;CStrona &amp;P</oddFooter>
  </headerFooter>
  <rowBreaks count="21" manualBreakCount="21">
    <brk id="30" max="11" man="1"/>
    <brk id="53" max="11" man="1"/>
    <brk id="77" max="11" man="1"/>
    <brk id="103" max="11" man="1"/>
    <brk id="130" max="11" man="1"/>
    <brk id="150" max="11" man="1"/>
    <brk id="171" max="11" man="1"/>
    <brk id="193" max="11" man="1"/>
    <brk id="217" max="11" man="1"/>
    <brk id="244" max="11" man="1"/>
    <brk id="273" max="11" man="1"/>
    <brk id="334" max="11" man="1"/>
    <brk id="357" max="11" man="1"/>
    <brk id="377" max="11" man="1"/>
    <brk id="399" max="11" man="1"/>
    <brk id="423" max="11" man="1"/>
    <brk id="445" max="11" man="1"/>
    <brk id="469" max="11" man="1"/>
    <brk id="491" max="11" man="1"/>
    <brk id="519" max="11" man="1"/>
    <brk id="544" max="11" man="1"/>
  </rowBreaks>
  <colBreaks count="2" manualBreakCount="2">
    <brk id="12" max="65535" man="1"/>
    <brk id="5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D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19.25390625" style="0" customWidth="1"/>
    <col min="6" max="6" width="11.75390625" style="0" customWidth="1"/>
    <col min="7" max="7" width="11.25390625" style="0" customWidth="1"/>
    <col min="8" max="8" width="10.00390625" style="0" customWidth="1"/>
    <col min="9" max="9" width="10.125" style="0" hidden="1" customWidth="1"/>
    <col min="10" max="10" width="9.25390625" style="0" customWidth="1"/>
    <col min="11" max="11" width="2.875" style="0" customWidth="1"/>
    <col min="12" max="12" width="10.875" style="0" customWidth="1"/>
    <col min="13" max="14" width="10.375" style="0" customWidth="1"/>
    <col min="15" max="15" width="10.75390625" style="0" customWidth="1"/>
    <col min="16" max="16" width="15.75390625" style="0" customWidth="1"/>
  </cols>
  <sheetData>
    <row r="1" ht="6" customHeight="1"/>
    <row r="2" spans="6:16" ht="12.75" customHeight="1">
      <c r="F2" s="66"/>
      <c r="J2" s="669" t="s">
        <v>858</v>
      </c>
      <c r="K2" s="669"/>
      <c r="L2" s="669"/>
      <c r="M2" s="669"/>
      <c r="N2" s="669"/>
      <c r="O2" s="669"/>
      <c r="P2" s="669"/>
    </row>
    <row r="3" spans="1:16" ht="18.75" customHeight="1">
      <c r="A3" s="674" t="s">
        <v>164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</row>
    <row r="4" spans="1:16" ht="24.75" customHeight="1">
      <c r="A4" s="666" t="s">
        <v>451</v>
      </c>
      <c r="B4" s="660" t="s">
        <v>391</v>
      </c>
      <c r="C4" s="660" t="s">
        <v>392</v>
      </c>
      <c r="D4" s="660" t="s">
        <v>829</v>
      </c>
      <c r="E4" s="666" t="s">
        <v>551</v>
      </c>
      <c r="F4" s="666" t="s">
        <v>156</v>
      </c>
      <c r="G4" s="657" t="s">
        <v>457</v>
      </c>
      <c r="H4" s="658"/>
      <c r="I4" s="658"/>
      <c r="J4" s="658"/>
      <c r="K4" s="658"/>
      <c r="L4" s="658"/>
      <c r="M4" s="658"/>
      <c r="N4" s="658"/>
      <c r="O4" s="659"/>
      <c r="P4" s="666" t="s">
        <v>158</v>
      </c>
    </row>
    <row r="5" spans="1:16" ht="22.5" customHeight="1">
      <c r="A5" s="667"/>
      <c r="B5" s="670"/>
      <c r="C5" s="670"/>
      <c r="D5" s="670"/>
      <c r="E5" s="667"/>
      <c r="F5" s="667"/>
      <c r="G5" s="666" t="s">
        <v>157</v>
      </c>
      <c r="H5" s="657" t="s">
        <v>161</v>
      </c>
      <c r="I5" s="658"/>
      <c r="J5" s="658"/>
      <c r="K5" s="658"/>
      <c r="L5" s="658"/>
      <c r="M5" s="659"/>
      <c r="N5" s="660" t="s">
        <v>534</v>
      </c>
      <c r="O5" s="660" t="s">
        <v>163</v>
      </c>
      <c r="P5" s="667"/>
    </row>
    <row r="6" spans="1:16" ht="58.5" customHeight="1">
      <c r="A6" s="668"/>
      <c r="B6" s="661"/>
      <c r="C6" s="661"/>
      <c r="D6" s="661"/>
      <c r="E6" s="668"/>
      <c r="F6" s="668"/>
      <c r="G6" s="668"/>
      <c r="H6" s="275" t="s">
        <v>160</v>
      </c>
      <c r="I6" s="275" t="s">
        <v>552</v>
      </c>
      <c r="J6" s="275" t="s">
        <v>159</v>
      </c>
      <c r="K6" s="664" t="s">
        <v>636</v>
      </c>
      <c r="L6" s="665"/>
      <c r="M6" s="275" t="s">
        <v>162</v>
      </c>
      <c r="N6" s="661"/>
      <c r="O6" s="661"/>
      <c r="P6" s="668"/>
    </row>
    <row r="7" spans="1:16" ht="12.75">
      <c r="A7" s="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8</v>
      </c>
      <c r="J7" s="110">
        <v>9</v>
      </c>
      <c r="K7" s="662">
        <v>10</v>
      </c>
      <c r="L7" s="663"/>
      <c r="M7" s="110">
        <v>11</v>
      </c>
      <c r="N7" s="110">
        <v>12</v>
      </c>
      <c r="O7" s="110">
        <v>13</v>
      </c>
      <c r="P7" s="110">
        <v>14</v>
      </c>
    </row>
    <row r="8" spans="1:16" ht="47.25" customHeight="1" hidden="1">
      <c r="A8" s="6"/>
      <c r="B8" s="122">
        <v>600</v>
      </c>
      <c r="C8" s="122">
        <v>60014</v>
      </c>
      <c r="D8" s="122"/>
      <c r="E8" s="117" t="s">
        <v>553</v>
      </c>
      <c r="F8" s="68" t="e">
        <f>G8+#REF!+#REF!</f>
        <v>#REF!</v>
      </c>
      <c r="G8" s="68">
        <f>H8+I8+L8+J8</f>
        <v>0</v>
      </c>
      <c r="H8" s="68"/>
      <c r="I8" s="68"/>
      <c r="J8" s="68"/>
      <c r="K8" s="68"/>
      <c r="L8" s="68"/>
      <c r="M8" s="68"/>
      <c r="N8" s="68"/>
      <c r="O8" s="68"/>
      <c r="P8" s="123" t="s">
        <v>549</v>
      </c>
    </row>
    <row r="9" spans="1:16" ht="20.25" customHeight="1">
      <c r="A9" s="648" t="s">
        <v>462</v>
      </c>
      <c r="B9" s="651">
        <v>600</v>
      </c>
      <c r="C9" s="651">
        <v>60014</v>
      </c>
      <c r="D9" s="671" t="s">
        <v>178</v>
      </c>
      <c r="E9" s="594" t="s">
        <v>282</v>
      </c>
      <c r="F9" s="598">
        <v>6475990</v>
      </c>
      <c r="G9" s="598">
        <f>H9+J9+L9+M9</f>
        <v>2280208</v>
      </c>
      <c r="H9" s="598">
        <v>47950</v>
      </c>
      <c r="I9" s="273">
        <v>0</v>
      </c>
      <c r="J9" s="598">
        <v>334439</v>
      </c>
      <c r="K9" s="280" t="s">
        <v>412</v>
      </c>
      <c r="L9" s="272">
        <v>223273</v>
      </c>
      <c r="M9" s="598">
        <v>1674546</v>
      </c>
      <c r="N9" s="598">
        <v>0</v>
      </c>
      <c r="O9" s="598">
        <v>0</v>
      </c>
      <c r="P9" s="654" t="s">
        <v>549</v>
      </c>
    </row>
    <row r="10" spans="1:16" ht="21.75" customHeight="1">
      <c r="A10" s="649"/>
      <c r="B10" s="652"/>
      <c r="C10" s="652"/>
      <c r="D10" s="672"/>
      <c r="E10" s="644"/>
      <c r="F10" s="595"/>
      <c r="G10" s="595"/>
      <c r="H10" s="595"/>
      <c r="I10" s="273"/>
      <c r="J10" s="595"/>
      <c r="K10" s="280" t="s">
        <v>414</v>
      </c>
      <c r="L10" s="272"/>
      <c r="M10" s="595"/>
      <c r="N10" s="595"/>
      <c r="O10" s="595"/>
      <c r="P10" s="655"/>
    </row>
    <row r="11" spans="1:16" ht="24.75" customHeight="1">
      <c r="A11" s="650"/>
      <c r="B11" s="653"/>
      <c r="C11" s="653"/>
      <c r="D11" s="673"/>
      <c r="E11" s="645"/>
      <c r="F11" s="596"/>
      <c r="G11" s="596"/>
      <c r="H11" s="596"/>
      <c r="I11" s="273"/>
      <c r="J11" s="596"/>
      <c r="K11" s="280" t="s">
        <v>416</v>
      </c>
      <c r="L11" s="272"/>
      <c r="M11" s="596"/>
      <c r="N11" s="596"/>
      <c r="O11" s="596"/>
      <c r="P11" s="656"/>
    </row>
    <row r="12" spans="1:16" ht="15.75" customHeight="1">
      <c r="A12" s="648" t="s">
        <v>463</v>
      </c>
      <c r="B12" s="651">
        <v>600</v>
      </c>
      <c r="C12" s="651">
        <v>60014</v>
      </c>
      <c r="D12" s="651">
        <v>6050</v>
      </c>
      <c r="E12" s="594" t="s">
        <v>166</v>
      </c>
      <c r="F12" s="598">
        <v>4550000</v>
      </c>
      <c r="G12" s="598">
        <f>H12+J12+L13+M12</f>
        <v>100000</v>
      </c>
      <c r="H12" s="598">
        <v>50000</v>
      </c>
      <c r="I12" s="173">
        <v>0</v>
      </c>
      <c r="J12" s="598">
        <v>0</v>
      </c>
      <c r="K12" s="280" t="s">
        <v>412</v>
      </c>
      <c r="L12" s="272"/>
      <c r="M12" s="598">
        <v>0</v>
      </c>
      <c r="N12" s="598">
        <v>500000</v>
      </c>
      <c r="O12" s="598">
        <v>4000000</v>
      </c>
      <c r="P12" s="654" t="s">
        <v>549</v>
      </c>
    </row>
    <row r="13" spans="1:16" ht="13.5" customHeight="1">
      <c r="A13" s="649"/>
      <c r="B13" s="652"/>
      <c r="C13" s="652"/>
      <c r="D13" s="652"/>
      <c r="E13" s="644"/>
      <c r="F13" s="595"/>
      <c r="G13" s="595"/>
      <c r="H13" s="595"/>
      <c r="I13" s="173"/>
      <c r="J13" s="595"/>
      <c r="K13" s="280" t="s">
        <v>414</v>
      </c>
      <c r="L13" s="272">
        <v>50000</v>
      </c>
      <c r="M13" s="595"/>
      <c r="N13" s="595"/>
      <c r="O13" s="595"/>
      <c r="P13" s="655"/>
    </row>
    <row r="14" spans="1:16" ht="15" customHeight="1">
      <c r="A14" s="650"/>
      <c r="B14" s="653"/>
      <c r="C14" s="653"/>
      <c r="D14" s="653"/>
      <c r="E14" s="645"/>
      <c r="F14" s="596"/>
      <c r="G14" s="596"/>
      <c r="H14" s="596"/>
      <c r="I14" s="173"/>
      <c r="J14" s="596"/>
      <c r="K14" s="280" t="s">
        <v>416</v>
      </c>
      <c r="L14" s="272"/>
      <c r="M14" s="596"/>
      <c r="N14" s="596"/>
      <c r="O14" s="596"/>
      <c r="P14" s="656"/>
    </row>
    <row r="15" spans="1:16" ht="29.25" customHeight="1">
      <c r="A15" s="648" t="s">
        <v>465</v>
      </c>
      <c r="B15" s="651">
        <v>600</v>
      </c>
      <c r="C15" s="651">
        <v>60014</v>
      </c>
      <c r="D15" s="651">
        <v>6050</v>
      </c>
      <c r="E15" s="594" t="s">
        <v>849</v>
      </c>
      <c r="F15" s="598">
        <v>3100000</v>
      </c>
      <c r="G15" s="598">
        <f>H15+I15+L15+J15+M15</f>
        <v>150000</v>
      </c>
      <c r="H15" s="598">
        <v>150000</v>
      </c>
      <c r="I15" s="173"/>
      <c r="J15" s="598">
        <v>0</v>
      </c>
      <c r="K15" s="280" t="s">
        <v>412</v>
      </c>
      <c r="L15" s="272"/>
      <c r="M15" s="598">
        <v>0</v>
      </c>
      <c r="N15" s="598">
        <v>350000</v>
      </c>
      <c r="O15" s="598">
        <v>2700000</v>
      </c>
      <c r="P15" s="654" t="s">
        <v>549</v>
      </c>
    </row>
    <row r="16" spans="1:16" ht="30.75" customHeight="1">
      <c r="A16" s="649"/>
      <c r="B16" s="652"/>
      <c r="C16" s="652"/>
      <c r="D16" s="652"/>
      <c r="E16" s="644"/>
      <c r="F16" s="595"/>
      <c r="G16" s="595"/>
      <c r="H16" s="595"/>
      <c r="I16" s="173"/>
      <c r="J16" s="595"/>
      <c r="K16" s="280" t="s">
        <v>414</v>
      </c>
      <c r="L16" s="272"/>
      <c r="M16" s="595"/>
      <c r="N16" s="595"/>
      <c r="O16" s="595"/>
      <c r="P16" s="655"/>
    </row>
    <row r="17" spans="1:16" ht="43.5" customHeight="1">
      <c r="A17" s="650"/>
      <c r="B17" s="653"/>
      <c r="C17" s="653"/>
      <c r="D17" s="653"/>
      <c r="E17" s="645"/>
      <c r="F17" s="596"/>
      <c r="G17" s="596"/>
      <c r="H17" s="596"/>
      <c r="I17" s="173"/>
      <c r="J17" s="596"/>
      <c r="K17" s="281" t="s">
        <v>416</v>
      </c>
      <c r="L17" s="272"/>
      <c r="M17" s="596"/>
      <c r="N17" s="596"/>
      <c r="O17" s="596"/>
      <c r="P17" s="656"/>
    </row>
    <row r="18" spans="1:16" ht="17.25" customHeight="1">
      <c r="A18" s="648" t="s">
        <v>467</v>
      </c>
      <c r="B18" s="651">
        <v>600</v>
      </c>
      <c r="C18" s="651">
        <v>60014</v>
      </c>
      <c r="D18" s="651">
        <v>6050</v>
      </c>
      <c r="E18" s="594" t="s">
        <v>850</v>
      </c>
      <c r="F18" s="598">
        <v>2200000</v>
      </c>
      <c r="G18" s="598">
        <f>H18+J18+L19+M18</f>
        <v>120000</v>
      </c>
      <c r="H18" s="598">
        <v>60000</v>
      </c>
      <c r="I18" s="173"/>
      <c r="J18" s="598">
        <v>0</v>
      </c>
      <c r="K18" s="282" t="s">
        <v>412</v>
      </c>
      <c r="L18" s="272"/>
      <c r="M18" s="598">
        <v>0</v>
      </c>
      <c r="N18" s="598">
        <v>180000</v>
      </c>
      <c r="O18" s="598">
        <v>1900000</v>
      </c>
      <c r="P18" s="654" t="s">
        <v>549</v>
      </c>
    </row>
    <row r="19" spans="1:16" ht="19.5" customHeight="1">
      <c r="A19" s="649"/>
      <c r="B19" s="652"/>
      <c r="C19" s="652"/>
      <c r="D19" s="652"/>
      <c r="E19" s="644"/>
      <c r="F19" s="595"/>
      <c r="G19" s="595"/>
      <c r="H19" s="595"/>
      <c r="I19" s="173"/>
      <c r="J19" s="595"/>
      <c r="K19" s="281" t="s">
        <v>414</v>
      </c>
      <c r="L19" s="272">
        <v>60000</v>
      </c>
      <c r="M19" s="595"/>
      <c r="N19" s="595"/>
      <c r="O19" s="595"/>
      <c r="P19" s="655"/>
    </row>
    <row r="20" spans="1:16" ht="18.75" customHeight="1">
      <c r="A20" s="650"/>
      <c r="B20" s="653"/>
      <c r="C20" s="653"/>
      <c r="D20" s="653"/>
      <c r="E20" s="645"/>
      <c r="F20" s="596"/>
      <c r="G20" s="596"/>
      <c r="H20" s="596"/>
      <c r="I20" s="173"/>
      <c r="J20" s="596"/>
      <c r="K20" s="281" t="s">
        <v>416</v>
      </c>
      <c r="L20" s="272"/>
      <c r="M20" s="596"/>
      <c r="N20" s="596"/>
      <c r="O20" s="596"/>
      <c r="P20" s="656"/>
    </row>
    <row r="21" spans="1:17" ht="16.5" customHeight="1">
      <c r="A21" s="648" t="s">
        <v>494</v>
      </c>
      <c r="B21" s="651">
        <v>851</v>
      </c>
      <c r="C21" s="651">
        <v>85111</v>
      </c>
      <c r="D21" s="654" t="s">
        <v>177</v>
      </c>
      <c r="E21" s="594" t="s">
        <v>167</v>
      </c>
      <c r="F21" s="598">
        <v>6980000</v>
      </c>
      <c r="G21" s="598">
        <f>H21+I21+L21+J21+M21+L22+L23</f>
        <v>4098219</v>
      </c>
      <c r="H21" s="598">
        <v>106315</v>
      </c>
      <c r="I21" s="174">
        <v>0</v>
      </c>
      <c r="J21" s="598">
        <v>0</v>
      </c>
      <c r="K21" s="282" t="s">
        <v>412</v>
      </c>
      <c r="L21" s="274">
        <v>409822</v>
      </c>
      <c r="M21" s="598">
        <v>2115764</v>
      </c>
      <c r="N21" s="598">
        <v>1252809</v>
      </c>
      <c r="O21" s="598"/>
      <c r="P21" s="675" t="s">
        <v>851</v>
      </c>
      <c r="Q21" s="108"/>
    </row>
    <row r="22" spans="1:17" ht="16.5" customHeight="1">
      <c r="A22" s="649"/>
      <c r="B22" s="652"/>
      <c r="C22" s="652"/>
      <c r="D22" s="655"/>
      <c r="E22" s="644"/>
      <c r="F22" s="595"/>
      <c r="G22" s="595"/>
      <c r="H22" s="595"/>
      <c r="I22" s="174"/>
      <c r="J22" s="595"/>
      <c r="K22" s="281" t="s">
        <v>414</v>
      </c>
      <c r="L22" s="274">
        <v>745421</v>
      </c>
      <c r="M22" s="595"/>
      <c r="N22" s="595"/>
      <c r="O22" s="595"/>
      <c r="P22" s="676"/>
      <c r="Q22" s="108"/>
    </row>
    <row r="23" spans="1:17" ht="16.5" customHeight="1">
      <c r="A23" s="650"/>
      <c r="B23" s="653"/>
      <c r="C23" s="653"/>
      <c r="D23" s="656"/>
      <c r="E23" s="645"/>
      <c r="F23" s="596"/>
      <c r="G23" s="596"/>
      <c r="H23" s="596"/>
      <c r="I23" s="174"/>
      <c r="J23" s="596"/>
      <c r="K23" s="283" t="s">
        <v>416</v>
      </c>
      <c r="L23" s="274">
        <v>720897</v>
      </c>
      <c r="M23" s="596"/>
      <c r="N23" s="596"/>
      <c r="O23" s="596"/>
      <c r="P23" s="677"/>
      <c r="Q23" s="108"/>
    </row>
    <row r="24" spans="1:16" ht="26.25" customHeight="1">
      <c r="A24" s="657" t="s">
        <v>554</v>
      </c>
      <c r="B24" s="658"/>
      <c r="C24" s="658"/>
      <c r="D24" s="658"/>
      <c r="E24" s="659"/>
      <c r="F24" s="276">
        <f>F9+F12+F15+F18+F21</f>
        <v>23305990</v>
      </c>
      <c r="G24" s="276">
        <f>G9+G12+G15+G18+G21</f>
        <v>6748427</v>
      </c>
      <c r="H24" s="276">
        <f>H9+H12+H15+H18+H21</f>
        <v>414265</v>
      </c>
      <c r="I24" s="276">
        <f>I9+I12+I15+I18+I21</f>
        <v>0</v>
      </c>
      <c r="J24" s="276">
        <f>J9+J12+J15+J18+J21</f>
        <v>334439</v>
      </c>
      <c r="K24" s="680">
        <f>L9+L13+L19+L21+L22+L23</f>
        <v>2209413</v>
      </c>
      <c r="L24" s="681"/>
      <c r="M24" s="276">
        <f>M9+M12+M15+M18+M21</f>
        <v>3790310</v>
      </c>
      <c r="N24" s="276">
        <f>N9+N12+N15+N18+N21</f>
        <v>2282809</v>
      </c>
      <c r="O24" s="276">
        <f>O9+O12+O15+O18+O21</f>
        <v>8600000</v>
      </c>
      <c r="P24" s="276" t="s">
        <v>349</v>
      </c>
    </row>
    <row r="25" spans="1:15" ht="12" customHeight="1">
      <c r="A25" s="597" t="s">
        <v>168</v>
      </c>
      <c r="B25" s="597"/>
      <c r="C25" s="597"/>
      <c r="D25" s="597"/>
      <c r="E25" s="597"/>
      <c r="F25" s="597"/>
      <c r="G25" s="597"/>
      <c r="H25" s="111"/>
      <c r="I25" s="111"/>
      <c r="J25" s="111"/>
      <c r="K25" s="111"/>
      <c r="L25" s="111"/>
      <c r="M25" s="111"/>
      <c r="N25" s="111"/>
      <c r="O25" s="111"/>
    </row>
    <row r="26" spans="1:15" ht="12" customHeight="1">
      <c r="A26" s="646" t="s">
        <v>169</v>
      </c>
      <c r="B26" s="646"/>
      <c r="C26" s="646"/>
      <c r="D26" s="646"/>
      <c r="E26" s="646"/>
      <c r="F26" s="646"/>
      <c r="G26" s="646"/>
      <c r="H26" s="111"/>
      <c r="I26" s="111"/>
      <c r="J26" s="647" t="s">
        <v>823</v>
      </c>
      <c r="K26" s="647"/>
      <c r="L26" s="647"/>
      <c r="M26" s="647"/>
      <c r="N26" s="647"/>
      <c r="O26" s="647"/>
    </row>
    <row r="27" spans="1:15" ht="12.75" customHeight="1" hidden="1">
      <c r="A27" s="678" t="s">
        <v>170</v>
      </c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9"/>
      <c r="M27" s="679"/>
      <c r="N27" s="177"/>
      <c r="O27" s="177"/>
    </row>
    <row r="28" spans="1:15" ht="9.75" customHeight="1" hidden="1">
      <c r="A28" s="678"/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111"/>
      <c r="M28" s="111"/>
      <c r="N28" s="111"/>
      <c r="O28" s="111"/>
    </row>
    <row r="29" spans="1:15" ht="10.5" customHeight="1">
      <c r="A29" s="678"/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111"/>
      <c r="M29" s="111"/>
      <c r="N29" s="111"/>
      <c r="O29" s="111"/>
    </row>
    <row r="30" spans="1:15" ht="12.75" customHeight="1">
      <c r="A30" s="646" t="s">
        <v>171</v>
      </c>
      <c r="B30" s="646"/>
      <c r="C30" s="646"/>
      <c r="D30" s="646"/>
      <c r="E30" s="111"/>
      <c r="F30" s="111"/>
      <c r="G30" s="111"/>
      <c r="H30" s="111"/>
      <c r="I30" s="111"/>
      <c r="J30" s="111"/>
      <c r="K30" s="111"/>
      <c r="L30" s="111"/>
      <c r="M30" s="111"/>
      <c r="N30" s="111" t="s">
        <v>847</v>
      </c>
      <c r="O30" s="111"/>
    </row>
    <row r="31" spans="2:15" ht="12.7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ht="12" customHeight="1"/>
    <row r="33" ht="12.75" hidden="1"/>
    <row r="34" ht="18" customHeight="1"/>
  </sheetData>
  <mergeCells count="89">
    <mergeCell ref="A30:D30"/>
    <mergeCell ref="P15:P17"/>
    <mergeCell ref="A18:A20"/>
    <mergeCell ref="B18:B20"/>
    <mergeCell ref="C18:C20"/>
    <mergeCell ref="D18:D20"/>
    <mergeCell ref="F18:F20"/>
    <mergeCell ref="G18:G20"/>
    <mergeCell ref="E21:E23"/>
    <mergeCell ref="F21:F23"/>
    <mergeCell ref="G21:G23"/>
    <mergeCell ref="P18:P20"/>
    <mergeCell ref="H18:H20"/>
    <mergeCell ref="A27:K29"/>
    <mergeCell ref="L27:M27"/>
    <mergeCell ref="K24:L24"/>
    <mergeCell ref="A24:E24"/>
    <mergeCell ref="J18:J20"/>
    <mergeCell ref="O18:O20"/>
    <mergeCell ref="N18:N20"/>
    <mergeCell ref="M18:M20"/>
    <mergeCell ref="E12:E14"/>
    <mergeCell ref="A15:A17"/>
    <mergeCell ref="C15:C17"/>
    <mergeCell ref="B15:B17"/>
    <mergeCell ref="D15:D17"/>
    <mergeCell ref="E15:E17"/>
    <mergeCell ref="P21:P23"/>
    <mergeCell ref="A4:A6"/>
    <mergeCell ref="A9:A11"/>
    <mergeCell ref="P4:P6"/>
    <mergeCell ref="H5:M5"/>
    <mergeCell ref="J12:J14"/>
    <mergeCell ref="M12:M14"/>
    <mergeCell ref="P12:P14"/>
    <mergeCell ref="A12:A14"/>
    <mergeCell ref="B12:B14"/>
    <mergeCell ref="C9:C11"/>
    <mergeCell ref="E9:E11"/>
    <mergeCell ref="A3:P3"/>
    <mergeCell ref="H12:H14"/>
    <mergeCell ref="C12:C14"/>
    <mergeCell ref="D12:D14"/>
    <mergeCell ref="F12:F14"/>
    <mergeCell ref="N12:N14"/>
    <mergeCell ref="O12:O14"/>
    <mergeCell ref="G12:G14"/>
    <mergeCell ref="J2:P2"/>
    <mergeCell ref="B4:B6"/>
    <mergeCell ref="C4:C6"/>
    <mergeCell ref="B9:B11"/>
    <mergeCell ref="N9:N11"/>
    <mergeCell ref="O9:O11"/>
    <mergeCell ref="P9:P11"/>
    <mergeCell ref="M9:M11"/>
    <mergeCell ref="D4:D6"/>
    <mergeCell ref="D9:D11"/>
    <mergeCell ref="F4:F6"/>
    <mergeCell ref="E4:E6"/>
    <mergeCell ref="G5:G6"/>
    <mergeCell ref="H9:H11"/>
    <mergeCell ref="F9:F11"/>
    <mergeCell ref="G9:G11"/>
    <mergeCell ref="J9:J11"/>
    <mergeCell ref="G4:O4"/>
    <mergeCell ref="N5:N6"/>
    <mergeCell ref="O5:O6"/>
    <mergeCell ref="K7:L7"/>
    <mergeCell ref="K6:L6"/>
    <mergeCell ref="A26:G26"/>
    <mergeCell ref="J26:O26"/>
    <mergeCell ref="N21:N23"/>
    <mergeCell ref="O21:O23"/>
    <mergeCell ref="A21:A23"/>
    <mergeCell ref="B21:B23"/>
    <mergeCell ref="C21:C23"/>
    <mergeCell ref="M21:M23"/>
    <mergeCell ref="J21:J23"/>
    <mergeCell ref="D21:D23"/>
    <mergeCell ref="H21:H23"/>
    <mergeCell ref="N15:N17"/>
    <mergeCell ref="O15:O17"/>
    <mergeCell ref="A25:G25"/>
    <mergeCell ref="F15:F17"/>
    <mergeCell ref="G15:G17"/>
    <mergeCell ref="E18:E20"/>
    <mergeCell ref="H15:H17"/>
    <mergeCell ref="J15:J17"/>
    <mergeCell ref="M15:M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H2" sqref="H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2" spans="6:14" ht="25.5" customHeight="1">
      <c r="F2" s="66"/>
      <c r="H2" s="669" t="s">
        <v>859</v>
      </c>
      <c r="I2" s="669"/>
      <c r="J2" s="669"/>
      <c r="K2" s="669"/>
      <c r="L2" s="669"/>
      <c r="M2" s="669"/>
      <c r="N2" s="669"/>
    </row>
    <row r="3" spans="1:14" ht="27" customHeight="1">
      <c r="A3" s="674" t="s">
        <v>155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ht="24.75" customHeight="1">
      <c r="A4" s="684" t="s">
        <v>451</v>
      </c>
      <c r="B4" s="693" t="s">
        <v>391</v>
      </c>
      <c r="C4" s="693" t="s">
        <v>392</v>
      </c>
      <c r="D4" s="690" t="s">
        <v>829</v>
      </c>
      <c r="E4" s="695" t="s">
        <v>551</v>
      </c>
      <c r="F4" s="695" t="s">
        <v>156</v>
      </c>
      <c r="G4" s="694" t="s">
        <v>457</v>
      </c>
      <c r="H4" s="694"/>
      <c r="I4" s="694"/>
      <c r="J4" s="694"/>
      <c r="K4" s="694"/>
      <c r="L4" s="694"/>
      <c r="M4" s="694"/>
      <c r="N4" s="684" t="s">
        <v>158</v>
      </c>
    </row>
    <row r="5" spans="1:14" ht="22.5" customHeight="1">
      <c r="A5" s="685"/>
      <c r="B5" s="693"/>
      <c r="C5" s="693"/>
      <c r="D5" s="691"/>
      <c r="E5" s="695"/>
      <c r="F5" s="695"/>
      <c r="G5" s="684" t="s">
        <v>157</v>
      </c>
      <c r="H5" s="687" t="s">
        <v>161</v>
      </c>
      <c r="I5" s="688"/>
      <c r="J5" s="688"/>
      <c r="K5" s="688"/>
      <c r="L5" s="688"/>
      <c r="M5" s="689"/>
      <c r="N5" s="685"/>
    </row>
    <row r="6" spans="1:14" ht="58.5" customHeight="1">
      <c r="A6" s="686"/>
      <c r="B6" s="693"/>
      <c r="C6" s="693"/>
      <c r="D6" s="692"/>
      <c r="E6" s="695"/>
      <c r="F6" s="695"/>
      <c r="G6" s="686"/>
      <c r="H6" s="277" t="s">
        <v>160</v>
      </c>
      <c r="I6" s="277" t="s">
        <v>552</v>
      </c>
      <c r="J6" s="277" t="s">
        <v>159</v>
      </c>
      <c r="K6" s="696" t="s">
        <v>636</v>
      </c>
      <c r="L6" s="697"/>
      <c r="M6" s="277" t="s">
        <v>162</v>
      </c>
      <c r="N6" s="686"/>
    </row>
    <row r="7" spans="1:14" ht="12.75">
      <c r="A7" s="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8</v>
      </c>
      <c r="J7" s="110">
        <v>9</v>
      </c>
      <c r="K7" s="662">
        <v>10</v>
      </c>
      <c r="L7" s="663"/>
      <c r="M7" s="110">
        <v>11</v>
      </c>
      <c r="N7" s="110">
        <v>12</v>
      </c>
    </row>
    <row r="8" spans="1:14" ht="47.25" customHeight="1" hidden="1">
      <c r="A8" s="6"/>
      <c r="B8" s="122">
        <v>600</v>
      </c>
      <c r="C8" s="122">
        <v>60014</v>
      </c>
      <c r="D8" s="122"/>
      <c r="E8" s="117" t="s">
        <v>553</v>
      </c>
      <c r="F8" s="68" t="e">
        <f>G8+#REF!+#REF!</f>
        <v>#REF!</v>
      </c>
      <c r="G8" s="68">
        <f>H8+I8+L8+J8</f>
        <v>0</v>
      </c>
      <c r="H8" s="68"/>
      <c r="I8" s="68"/>
      <c r="J8" s="68"/>
      <c r="K8" s="68"/>
      <c r="L8" s="68"/>
      <c r="M8" s="68"/>
      <c r="N8" s="123" t="s">
        <v>549</v>
      </c>
    </row>
    <row r="9" spans="1:14" ht="15.75" customHeight="1">
      <c r="A9" s="648" t="s">
        <v>462</v>
      </c>
      <c r="B9" s="651">
        <v>600</v>
      </c>
      <c r="C9" s="651">
        <v>60014</v>
      </c>
      <c r="D9" s="651">
        <v>6050</v>
      </c>
      <c r="E9" s="654" t="s">
        <v>165</v>
      </c>
      <c r="F9" s="598">
        <v>100000</v>
      </c>
      <c r="G9" s="598">
        <v>100000</v>
      </c>
      <c r="H9" s="598">
        <v>100000</v>
      </c>
      <c r="I9" s="173">
        <v>0</v>
      </c>
      <c r="J9" s="598">
        <v>0</v>
      </c>
      <c r="K9" s="279" t="s">
        <v>412</v>
      </c>
      <c r="L9" s="272">
        <v>0</v>
      </c>
      <c r="M9" s="598">
        <v>0</v>
      </c>
      <c r="N9" s="654" t="s">
        <v>549</v>
      </c>
    </row>
    <row r="10" spans="1:14" ht="13.5" customHeight="1">
      <c r="A10" s="649"/>
      <c r="B10" s="652"/>
      <c r="C10" s="652"/>
      <c r="D10" s="652"/>
      <c r="E10" s="655"/>
      <c r="F10" s="595"/>
      <c r="G10" s="595"/>
      <c r="H10" s="595"/>
      <c r="I10" s="173"/>
      <c r="J10" s="595"/>
      <c r="K10" s="279" t="s">
        <v>414</v>
      </c>
      <c r="L10" s="272">
        <v>0</v>
      </c>
      <c r="M10" s="595"/>
      <c r="N10" s="655"/>
    </row>
    <row r="11" spans="1:14" ht="15" customHeight="1">
      <c r="A11" s="650"/>
      <c r="B11" s="653"/>
      <c r="C11" s="653"/>
      <c r="D11" s="653"/>
      <c r="E11" s="656"/>
      <c r="F11" s="596"/>
      <c r="G11" s="596"/>
      <c r="H11" s="596"/>
      <c r="I11" s="173"/>
      <c r="J11" s="596"/>
      <c r="K11" s="279" t="s">
        <v>416</v>
      </c>
      <c r="L11" s="272">
        <v>0</v>
      </c>
      <c r="M11" s="596"/>
      <c r="N11" s="656"/>
    </row>
    <row r="12" spans="1:14" ht="15" customHeight="1">
      <c r="A12" s="648" t="s">
        <v>463</v>
      </c>
      <c r="B12" s="651">
        <v>600</v>
      </c>
      <c r="C12" s="651">
        <v>60014</v>
      </c>
      <c r="D12" s="651">
        <v>6050</v>
      </c>
      <c r="E12" s="654" t="s">
        <v>176</v>
      </c>
      <c r="F12" s="598">
        <v>100000</v>
      </c>
      <c r="G12" s="598">
        <f>H12+J12+L12+L13+L14</f>
        <v>100000</v>
      </c>
      <c r="H12" s="598">
        <v>40000</v>
      </c>
      <c r="I12" s="173"/>
      <c r="J12" s="598">
        <v>0</v>
      </c>
      <c r="K12" s="279" t="s">
        <v>412</v>
      </c>
      <c r="L12" s="272">
        <v>0</v>
      </c>
      <c r="M12" s="598">
        <v>0</v>
      </c>
      <c r="N12" s="654" t="s">
        <v>549</v>
      </c>
    </row>
    <row r="13" spans="1:14" ht="15" customHeight="1">
      <c r="A13" s="649"/>
      <c r="B13" s="652"/>
      <c r="C13" s="652"/>
      <c r="D13" s="652"/>
      <c r="E13" s="655"/>
      <c r="F13" s="595"/>
      <c r="G13" s="595"/>
      <c r="H13" s="595"/>
      <c r="I13" s="173"/>
      <c r="J13" s="595"/>
      <c r="K13" s="279" t="s">
        <v>414</v>
      </c>
      <c r="L13" s="272">
        <v>60000</v>
      </c>
      <c r="M13" s="595"/>
      <c r="N13" s="655"/>
    </row>
    <row r="14" spans="1:14" ht="15" customHeight="1">
      <c r="A14" s="650"/>
      <c r="B14" s="653"/>
      <c r="C14" s="653"/>
      <c r="D14" s="653"/>
      <c r="E14" s="656"/>
      <c r="F14" s="596"/>
      <c r="G14" s="596"/>
      <c r="H14" s="596"/>
      <c r="I14" s="173"/>
      <c r="J14" s="596"/>
      <c r="K14" s="279" t="s">
        <v>416</v>
      </c>
      <c r="L14" s="272">
        <v>0</v>
      </c>
      <c r="M14" s="596"/>
      <c r="N14" s="656"/>
    </row>
    <row r="15" spans="1:14" ht="15" customHeight="1">
      <c r="A15" s="648" t="s">
        <v>465</v>
      </c>
      <c r="B15" s="651">
        <v>600</v>
      </c>
      <c r="C15" s="651">
        <v>60014</v>
      </c>
      <c r="D15" s="651">
        <v>6050</v>
      </c>
      <c r="E15" s="654" t="s">
        <v>852</v>
      </c>
      <c r="F15" s="598">
        <v>40000</v>
      </c>
      <c r="G15" s="598">
        <f>H15+L16</f>
        <v>40000</v>
      </c>
      <c r="H15" s="598">
        <v>15000</v>
      </c>
      <c r="I15" s="173"/>
      <c r="J15" s="598">
        <v>0</v>
      </c>
      <c r="K15" s="279" t="s">
        <v>412</v>
      </c>
      <c r="L15" s="272">
        <v>0</v>
      </c>
      <c r="M15" s="598">
        <v>0</v>
      </c>
      <c r="N15" s="654" t="s">
        <v>549</v>
      </c>
    </row>
    <row r="16" spans="1:14" ht="13.5" customHeight="1">
      <c r="A16" s="649"/>
      <c r="B16" s="652"/>
      <c r="C16" s="652"/>
      <c r="D16" s="652"/>
      <c r="E16" s="655"/>
      <c r="F16" s="595"/>
      <c r="G16" s="595"/>
      <c r="H16" s="595"/>
      <c r="I16" s="173"/>
      <c r="J16" s="595"/>
      <c r="K16" s="279" t="s">
        <v>414</v>
      </c>
      <c r="L16" s="272">
        <v>25000</v>
      </c>
      <c r="M16" s="595"/>
      <c r="N16" s="655"/>
    </row>
    <row r="17" spans="1:14" ht="13.5" customHeight="1">
      <c r="A17" s="650"/>
      <c r="B17" s="653"/>
      <c r="C17" s="653"/>
      <c r="D17" s="653"/>
      <c r="E17" s="656"/>
      <c r="F17" s="596"/>
      <c r="G17" s="596"/>
      <c r="H17" s="596"/>
      <c r="I17" s="173"/>
      <c r="J17" s="596"/>
      <c r="K17" s="279" t="s">
        <v>416</v>
      </c>
      <c r="L17" s="272">
        <v>0</v>
      </c>
      <c r="M17" s="596"/>
      <c r="N17" s="656"/>
    </row>
    <row r="18" spans="1:14" ht="26.25" customHeight="1">
      <c r="A18" s="687" t="s">
        <v>554</v>
      </c>
      <c r="B18" s="688"/>
      <c r="C18" s="688"/>
      <c r="D18" s="688"/>
      <c r="E18" s="689"/>
      <c r="F18" s="278">
        <f>F9+F12+F15</f>
        <v>240000</v>
      </c>
      <c r="G18" s="278">
        <f>G9+G12+G15</f>
        <v>240000</v>
      </c>
      <c r="H18" s="278">
        <f>H9+H12+H15</f>
        <v>155000</v>
      </c>
      <c r="I18" s="278">
        <f>I9+I15</f>
        <v>0</v>
      </c>
      <c r="J18" s="278">
        <f>J9+J15</f>
        <v>0</v>
      </c>
      <c r="K18" s="682">
        <f>L9+L10+L11+L12+L13+L14+L15+L16+L17</f>
        <v>85000</v>
      </c>
      <c r="L18" s="683"/>
      <c r="M18" s="278">
        <f>M9+M15</f>
        <v>0</v>
      </c>
      <c r="N18" s="278" t="s">
        <v>349</v>
      </c>
    </row>
    <row r="19" spans="1:15" ht="16.5" customHeight="1">
      <c r="A19" s="597" t="s">
        <v>168</v>
      </c>
      <c r="B19" s="597"/>
      <c r="C19" s="597"/>
      <c r="D19" s="597"/>
      <c r="E19" s="597"/>
      <c r="F19" s="597"/>
      <c r="G19" s="597"/>
      <c r="H19" s="111"/>
      <c r="I19" s="111"/>
      <c r="J19" s="111"/>
      <c r="K19" s="111"/>
      <c r="L19" s="111"/>
      <c r="M19" s="111"/>
      <c r="N19" s="111"/>
      <c r="O19" s="111"/>
    </row>
    <row r="20" spans="1:15" ht="12.75">
      <c r="A20" s="646" t="s">
        <v>169</v>
      </c>
      <c r="B20" s="646"/>
      <c r="C20" s="646"/>
      <c r="D20" s="646"/>
      <c r="E20" s="646"/>
      <c r="F20" s="646"/>
      <c r="G20" s="646"/>
      <c r="H20" s="111"/>
      <c r="I20" s="111"/>
      <c r="J20" s="679" t="s">
        <v>823</v>
      </c>
      <c r="K20" s="679"/>
      <c r="L20" s="679"/>
      <c r="M20" s="679"/>
      <c r="N20" s="679"/>
      <c r="O20" s="679"/>
    </row>
    <row r="21" spans="1:15" ht="3.75" customHeight="1">
      <c r="A21" s="678" t="s">
        <v>170</v>
      </c>
      <c r="B21" s="678"/>
      <c r="C21" s="678"/>
      <c r="D21" s="678"/>
      <c r="E21" s="678"/>
      <c r="F21" s="678"/>
      <c r="G21" s="678"/>
      <c r="H21" s="678"/>
      <c r="I21" s="678"/>
      <c r="J21" s="678"/>
      <c r="K21" s="678"/>
      <c r="L21" s="679"/>
      <c r="M21" s="679"/>
      <c r="N21" s="177"/>
      <c r="O21" s="177"/>
    </row>
    <row r="22" spans="1:15" ht="12.75" customHeight="1" hidden="1">
      <c r="A22" s="678"/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111"/>
      <c r="M22" s="111"/>
      <c r="N22" s="111"/>
      <c r="O22" s="111"/>
    </row>
    <row r="23" spans="1:15" ht="9" customHeight="1">
      <c r="A23" s="678"/>
      <c r="B23" s="678"/>
      <c r="C23" s="678"/>
      <c r="D23" s="678"/>
      <c r="E23" s="678"/>
      <c r="F23" s="678"/>
      <c r="G23" s="678"/>
      <c r="H23" s="678"/>
      <c r="I23" s="678"/>
      <c r="J23" s="678"/>
      <c r="K23" s="678"/>
      <c r="L23" s="111"/>
      <c r="M23" s="111"/>
      <c r="N23" s="111"/>
      <c r="O23" s="111"/>
    </row>
    <row r="24" spans="1:15" ht="12.75">
      <c r="A24" s="646" t="s">
        <v>171</v>
      </c>
      <c r="B24" s="646"/>
      <c r="C24" s="646"/>
      <c r="D24" s="646"/>
      <c r="E24" s="111"/>
      <c r="F24" s="111"/>
      <c r="G24" s="111"/>
      <c r="H24" s="111"/>
      <c r="I24" s="111"/>
      <c r="J24" s="111"/>
      <c r="K24" s="111"/>
      <c r="L24" s="111"/>
      <c r="M24" s="111" t="s">
        <v>846</v>
      </c>
      <c r="N24" s="111"/>
      <c r="O24" s="111"/>
    </row>
    <row r="25" spans="2:13" ht="12.7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ht="12" customHeight="1"/>
    <row r="27" ht="12.75" hidden="1"/>
    <row r="28" ht="18" customHeight="1"/>
  </sheetData>
  <mergeCells count="55">
    <mergeCell ref="A3:N3"/>
    <mergeCell ref="H9:H11"/>
    <mergeCell ref="A18:E18"/>
    <mergeCell ref="B4:B6"/>
    <mergeCell ref="C4:C6"/>
    <mergeCell ref="G4:M4"/>
    <mergeCell ref="F4:F6"/>
    <mergeCell ref="E4:E6"/>
    <mergeCell ref="G5:G6"/>
    <mergeCell ref="K6:L6"/>
    <mergeCell ref="A4:A6"/>
    <mergeCell ref="N4:N6"/>
    <mergeCell ref="H5:M5"/>
    <mergeCell ref="D4:D6"/>
    <mergeCell ref="A9:A11"/>
    <mergeCell ref="B9:B11"/>
    <mergeCell ref="C9:C11"/>
    <mergeCell ref="D9:D11"/>
    <mergeCell ref="B15:B17"/>
    <mergeCell ref="J9:J11"/>
    <mergeCell ref="M9:M11"/>
    <mergeCell ref="N9:N11"/>
    <mergeCell ref="E9:E11"/>
    <mergeCell ref="F9:F11"/>
    <mergeCell ref="G9:G11"/>
    <mergeCell ref="A21:K23"/>
    <mergeCell ref="L21:M21"/>
    <mergeCell ref="A24:D24"/>
    <mergeCell ref="E12:E14"/>
    <mergeCell ref="G12:G14"/>
    <mergeCell ref="H12:H14"/>
    <mergeCell ref="J12:J14"/>
    <mergeCell ref="M12:M14"/>
    <mergeCell ref="D15:D17"/>
    <mergeCell ref="E15:E17"/>
    <mergeCell ref="A20:G20"/>
    <mergeCell ref="J20:O20"/>
    <mergeCell ref="A12:A14"/>
    <mergeCell ref="B12:B14"/>
    <mergeCell ref="C12:C14"/>
    <mergeCell ref="D12:D14"/>
    <mergeCell ref="F12:F14"/>
    <mergeCell ref="N12:N14"/>
    <mergeCell ref="H15:H17"/>
    <mergeCell ref="J15:J17"/>
    <mergeCell ref="H2:N2"/>
    <mergeCell ref="K7:L7"/>
    <mergeCell ref="K18:L18"/>
    <mergeCell ref="A19:G19"/>
    <mergeCell ref="M15:M17"/>
    <mergeCell ref="N15:N17"/>
    <mergeCell ref="F15:F17"/>
    <mergeCell ref="G15:G17"/>
    <mergeCell ref="A15:A17"/>
    <mergeCell ref="C15:C17"/>
  </mergeCells>
  <printOptions/>
  <pageMargins left="0.51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H1" sqref="H1:I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26.125" style="0" customWidth="1"/>
    <col min="7" max="7" width="13.625" style="0" customWidth="1"/>
    <col min="8" max="8" width="9.75390625" style="0" customWidth="1"/>
    <col min="9" max="9" width="15.00390625" style="0" customWidth="1"/>
  </cols>
  <sheetData>
    <row r="1" spans="8:9" ht="65.25" customHeight="1">
      <c r="H1" s="706" t="s">
        <v>860</v>
      </c>
      <c r="I1" s="706"/>
    </row>
    <row r="3" ht="12" customHeight="1"/>
    <row r="4" spans="1:16" s="187" customFormat="1" ht="15" customHeight="1">
      <c r="A4" s="704" t="s">
        <v>179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</row>
    <row r="5" ht="23.25" customHeight="1" thickBot="1">
      <c r="I5" s="111" t="s">
        <v>542</v>
      </c>
    </row>
    <row r="6" spans="1:9" s="69" customFormat="1" ht="36.75" customHeight="1" thickBot="1">
      <c r="A6" s="284" t="s">
        <v>543</v>
      </c>
      <c r="B6" s="284" t="s">
        <v>391</v>
      </c>
      <c r="C6" s="285" t="s">
        <v>392</v>
      </c>
      <c r="D6" s="285" t="s">
        <v>829</v>
      </c>
      <c r="E6" s="286" t="s">
        <v>544</v>
      </c>
      <c r="F6" s="707" t="s">
        <v>173</v>
      </c>
      <c r="G6" s="707"/>
      <c r="H6" s="708" t="s">
        <v>174</v>
      </c>
      <c r="I6" s="708"/>
    </row>
    <row r="7" spans="1:9" s="192" customFormat="1" ht="9.75">
      <c r="A7" s="188">
        <v>1</v>
      </c>
      <c r="B7" s="189">
        <v>2</v>
      </c>
      <c r="C7" s="190">
        <v>3</v>
      </c>
      <c r="D7" s="190">
        <v>4</v>
      </c>
      <c r="E7" s="191">
        <v>5</v>
      </c>
      <c r="F7" s="709">
        <v>6</v>
      </c>
      <c r="G7" s="709"/>
      <c r="H7" s="709">
        <v>7</v>
      </c>
      <c r="I7" s="709"/>
    </row>
    <row r="8" spans="1:9" ht="57" customHeight="1">
      <c r="A8" s="288" t="s">
        <v>462</v>
      </c>
      <c r="B8" s="290">
        <v>750</v>
      </c>
      <c r="C8" s="288">
        <v>75020</v>
      </c>
      <c r="D8" s="288">
        <v>6649</v>
      </c>
      <c r="E8" s="289" t="s">
        <v>545</v>
      </c>
      <c r="F8" s="700">
        <v>0</v>
      </c>
      <c r="G8" s="701"/>
      <c r="H8" s="700">
        <v>42000</v>
      </c>
      <c r="I8" s="701"/>
    </row>
    <row r="9" spans="1:9" ht="54" customHeight="1" thickBot="1">
      <c r="A9" s="288" t="s">
        <v>463</v>
      </c>
      <c r="B9" s="290">
        <v>754</v>
      </c>
      <c r="C9" s="288">
        <v>75410</v>
      </c>
      <c r="D9" s="288">
        <v>6649</v>
      </c>
      <c r="E9" s="287" t="s">
        <v>175</v>
      </c>
      <c r="F9" s="700">
        <v>0</v>
      </c>
      <c r="G9" s="701"/>
      <c r="H9" s="702">
        <v>50223</v>
      </c>
      <c r="I9" s="703"/>
    </row>
    <row r="10" spans="1:9" ht="22.5" customHeight="1" thickBot="1">
      <c r="A10" s="698" t="s">
        <v>554</v>
      </c>
      <c r="B10" s="710"/>
      <c r="C10" s="710"/>
      <c r="D10" s="710"/>
      <c r="E10" s="699"/>
      <c r="F10" s="698">
        <f>F8+F9</f>
        <v>0</v>
      </c>
      <c r="G10" s="699"/>
      <c r="H10" s="698">
        <f>H8+H9</f>
        <v>92223</v>
      </c>
      <c r="I10" s="699"/>
    </row>
    <row r="11" ht="12.75" hidden="1"/>
    <row r="13" spans="7:9" ht="12.75">
      <c r="G13" s="705" t="s">
        <v>823</v>
      </c>
      <c r="H13" s="705"/>
      <c r="I13" s="705"/>
    </row>
    <row r="14" spans="7:9" ht="24" customHeight="1">
      <c r="G14" s="705"/>
      <c r="H14" s="705"/>
      <c r="I14" s="705"/>
    </row>
    <row r="15" ht="12.75">
      <c r="H15" t="s">
        <v>846</v>
      </c>
    </row>
  </sheetData>
  <mergeCells count="15">
    <mergeCell ref="A4:P4"/>
    <mergeCell ref="G13:I13"/>
    <mergeCell ref="G14:I14"/>
    <mergeCell ref="H1:I1"/>
    <mergeCell ref="F10:G10"/>
    <mergeCell ref="F6:G6"/>
    <mergeCell ref="H6:I6"/>
    <mergeCell ref="F7:G7"/>
    <mergeCell ref="H7:I7"/>
    <mergeCell ref="A10:E10"/>
    <mergeCell ref="H10:I10"/>
    <mergeCell ref="F9:G9"/>
    <mergeCell ref="H9:I9"/>
    <mergeCell ref="H8:I8"/>
    <mergeCell ref="F8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74"/>
  <sheetViews>
    <sheetView workbookViewId="0" topLeftCell="A1">
      <selection activeCell="N2" sqref="N2:P2"/>
    </sheetView>
  </sheetViews>
  <sheetFormatPr defaultColWidth="9.00390625" defaultRowHeight="12.75"/>
  <cols>
    <col min="1" max="1" width="3.625" style="6" customWidth="1"/>
    <col min="2" max="2" width="22.875" style="0" customWidth="1"/>
    <col min="3" max="3" width="10.875" style="0" customWidth="1"/>
    <col min="4" max="4" width="10.75390625" style="0" customWidth="1"/>
    <col min="5" max="5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ht="12.75">
      <c r="A1" s="29"/>
    </row>
    <row r="2" spans="1:16" ht="26.25" customHeight="1">
      <c r="A2" s="29"/>
      <c r="N2" s="717" t="s">
        <v>861</v>
      </c>
      <c r="O2" s="717"/>
      <c r="P2" s="717"/>
    </row>
    <row r="3" ht="3" customHeight="1">
      <c r="A3" s="29"/>
    </row>
    <row r="4" ht="15">
      <c r="A4" s="178" t="s">
        <v>854</v>
      </c>
    </row>
    <row r="5" ht="5.25" customHeight="1">
      <c r="A5" s="29"/>
    </row>
    <row r="6" ht="9.75" customHeight="1">
      <c r="A6" s="29"/>
    </row>
    <row r="7" spans="1:16" ht="12.75" customHeight="1">
      <c r="A7" s="718" t="s">
        <v>451</v>
      </c>
      <c r="B7" s="719" t="s">
        <v>515</v>
      </c>
      <c r="C7" s="719" t="s">
        <v>516</v>
      </c>
      <c r="D7" s="719" t="s">
        <v>190</v>
      </c>
      <c r="E7" s="728" t="s">
        <v>444</v>
      </c>
      <c r="F7" s="730"/>
      <c r="G7" s="728" t="s">
        <v>517</v>
      </c>
      <c r="H7" s="729"/>
      <c r="I7" s="729"/>
      <c r="J7" s="729"/>
      <c r="K7" s="729"/>
      <c r="L7" s="729"/>
      <c r="M7" s="729"/>
      <c r="N7" s="729"/>
      <c r="O7" s="729"/>
      <c r="P7" s="730"/>
    </row>
    <row r="8" spans="1:16" ht="12.75" customHeight="1">
      <c r="A8" s="718"/>
      <c r="B8" s="720"/>
      <c r="C8" s="720"/>
      <c r="D8" s="720"/>
      <c r="E8" s="719" t="s">
        <v>188</v>
      </c>
      <c r="F8" s="719" t="s">
        <v>518</v>
      </c>
      <c r="G8" s="728" t="s">
        <v>198</v>
      </c>
      <c r="H8" s="729"/>
      <c r="I8" s="729"/>
      <c r="J8" s="729"/>
      <c r="K8" s="729"/>
      <c r="L8" s="729"/>
      <c r="M8" s="729"/>
      <c r="N8" s="729"/>
      <c r="O8" s="729"/>
      <c r="P8" s="730"/>
    </row>
    <row r="9" spans="1:16" ht="12.75" customHeight="1">
      <c r="A9" s="718"/>
      <c r="B9" s="720"/>
      <c r="C9" s="720"/>
      <c r="D9" s="720"/>
      <c r="E9" s="720"/>
      <c r="F9" s="720"/>
      <c r="G9" s="719" t="s">
        <v>519</v>
      </c>
      <c r="H9" s="731" t="s">
        <v>520</v>
      </c>
      <c r="I9" s="732"/>
      <c r="J9" s="732"/>
      <c r="K9" s="732"/>
      <c r="L9" s="732"/>
      <c r="M9" s="732"/>
      <c r="N9" s="732"/>
      <c r="O9" s="732"/>
      <c r="P9" s="733"/>
    </row>
    <row r="10" spans="1:16" ht="12.75" customHeight="1">
      <c r="A10" s="718"/>
      <c r="B10" s="720"/>
      <c r="C10" s="720"/>
      <c r="D10" s="720"/>
      <c r="E10" s="720"/>
      <c r="F10" s="720"/>
      <c r="G10" s="720"/>
      <c r="H10" s="728" t="s">
        <v>521</v>
      </c>
      <c r="I10" s="729"/>
      <c r="J10" s="729"/>
      <c r="K10" s="730"/>
      <c r="L10" s="722" t="s">
        <v>518</v>
      </c>
      <c r="M10" s="723"/>
      <c r="N10" s="723"/>
      <c r="O10" s="723"/>
      <c r="P10" s="724"/>
    </row>
    <row r="11" spans="1:16" ht="12.75" customHeight="1">
      <c r="A11" s="718"/>
      <c r="B11" s="720"/>
      <c r="C11" s="720"/>
      <c r="D11" s="720"/>
      <c r="E11" s="720"/>
      <c r="F11" s="720"/>
      <c r="G11" s="720"/>
      <c r="H11" s="719" t="s">
        <v>522</v>
      </c>
      <c r="I11" s="725" t="s">
        <v>523</v>
      </c>
      <c r="J11" s="726"/>
      <c r="K11" s="727"/>
      <c r="L11" s="719" t="s">
        <v>524</v>
      </c>
      <c r="M11" s="722" t="s">
        <v>523</v>
      </c>
      <c r="N11" s="723"/>
      <c r="O11" s="723"/>
      <c r="P11" s="724"/>
    </row>
    <row r="12" spans="1:16" ht="36" customHeight="1">
      <c r="A12" s="718"/>
      <c r="B12" s="721"/>
      <c r="C12" s="721"/>
      <c r="D12" s="721"/>
      <c r="E12" s="721"/>
      <c r="F12" s="721"/>
      <c r="G12" s="721"/>
      <c r="H12" s="721"/>
      <c r="I12" s="365" t="s">
        <v>525</v>
      </c>
      <c r="J12" s="365" t="s">
        <v>526</v>
      </c>
      <c r="K12" s="365" t="s">
        <v>527</v>
      </c>
      <c r="L12" s="721"/>
      <c r="M12" s="365" t="s">
        <v>528</v>
      </c>
      <c r="N12" s="365" t="s">
        <v>525</v>
      </c>
      <c r="O12" s="365" t="s">
        <v>526</v>
      </c>
      <c r="P12" s="365" t="s">
        <v>527</v>
      </c>
    </row>
    <row r="13" spans="1:16" s="179" customFormat="1" ht="12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</row>
    <row r="14" spans="1:16" s="179" customFormat="1" ht="12" customHeight="1">
      <c r="A14" s="162" t="s">
        <v>462</v>
      </c>
      <c r="B14" s="292" t="s">
        <v>183</v>
      </c>
      <c r="C14" s="293"/>
      <c r="D14" s="293">
        <f>D18+D26</f>
        <v>13455990</v>
      </c>
      <c r="E14" s="293">
        <f aca="true" t="shared" si="0" ref="E14:P14">E18+E26</f>
        <v>5248426</v>
      </c>
      <c r="F14" s="293">
        <f t="shared" si="0"/>
        <v>8207564</v>
      </c>
      <c r="G14" s="293">
        <f t="shared" si="0"/>
        <v>6378427</v>
      </c>
      <c r="H14" s="293">
        <f t="shared" si="0"/>
        <v>2588117</v>
      </c>
      <c r="I14" s="293">
        <f t="shared" si="0"/>
        <v>334439</v>
      </c>
      <c r="J14" s="293">
        <f t="shared" si="0"/>
        <v>0</v>
      </c>
      <c r="K14" s="293">
        <f t="shared" si="0"/>
        <v>2253678</v>
      </c>
      <c r="L14" s="293">
        <f t="shared" si="0"/>
        <v>3790310</v>
      </c>
      <c r="M14" s="293">
        <f t="shared" si="0"/>
        <v>3790310</v>
      </c>
      <c r="N14" s="293">
        <f t="shared" si="0"/>
        <v>0</v>
      </c>
      <c r="O14" s="293">
        <f t="shared" si="0"/>
        <v>0</v>
      </c>
      <c r="P14" s="293">
        <f t="shared" si="0"/>
        <v>0</v>
      </c>
    </row>
    <row r="15" spans="1:16" s="29" customFormat="1" ht="13.5" customHeight="1">
      <c r="A15" s="734" t="s">
        <v>529</v>
      </c>
      <c r="B15" s="711" t="s">
        <v>535</v>
      </c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3"/>
    </row>
    <row r="16" spans="1:16" s="29" customFormat="1" ht="12.75">
      <c r="A16" s="734"/>
      <c r="B16" s="714" t="s">
        <v>536</v>
      </c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6"/>
    </row>
    <row r="17" spans="1:16" s="29" customFormat="1" ht="12.75">
      <c r="A17" s="734"/>
      <c r="B17" s="714" t="s">
        <v>530</v>
      </c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6"/>
    </row>
    <row r="18" spans="1:16" s="29" customFormat="1" ht="12.75">
      <c r="A18" s="734"/>
      <c r="B18" s="180" t="s">
        <v>531</v>
      </c>
      <c r="C18" s="180" t="s">
        <v>532</v>
      </c>
      <c r="D18" s="180">
        <f aca="true" t="shared" si="1" ref="D18:P18">D19+D20+D21</f>
        <v>6475990</v>
      </c>
      <c r="E18" s="180">
        <f t="shared" si="1"/>
        <v>1871951</v>
      </c>
      <c r="F18" s="180">
        <f t="shared" si="1"/>
        <v>4604039</v>
      </c>
      <c r="G18" s="180">
        <f t="shared" si="1"/>
        <v>2280208</v>
      </c>
      <c r="H18" s="180">
        <f t="shared" si="1"/>
        <v>605662</v>
      </c>
      <c r="I18" s="180">
        <f t="shared" si="1"/>
        <v>334439</v>
      </c>
      <c r="J18" s="180">
        <f t="shared" si="1"/>
        <v>0</v>
      </c>
      <c r="K18" s="180">
        <f t="shared" si="1"/>
        <v>271223</v>
      </c>
      <c r="L18" s="180">
        <f t="shared" si="1"/>
        <v>1674546</v>
      </c>
      <c r="M18" s="180">
        <f t="shared" si="1"/>
        <v>1674546</v>
      </c>
      <c r="N18" s="180">
        <f t="shared" si="1"/>
        <v>0</v>
      </c>
      <c r="O18" s="180">
        <f t="shared" si="1"/>
        <v>0</v>
      </c>
      <c r="P18" s="180">
        <f t="shared" si="1"/>
        <v>0</v>
      </c>
    </row>
    <row r="19" spans="1:16" s="29" customFormat="1" ht="12.75">
      <c r="A19" s="734"/>
      <c r="B19" s="115" t="s">
        <v>184</v>
      </c>
      <c r="C19" s="14"/>
      <c r="D19" s="14">
        <v>4243262</v>
      </c>
      <c r="E19" s="14">
        <v>1313769</v>
      </c>
      <c r="F19" s="14">
        <v>2929493</v>
      </c>
      <c r="G19" s="14"/>
      <c r="H19" s="14"/>
      <c r="I19" s="15"/>
      <c r="J19" s="14">
        <v>0</v>
      </c>
      <c r="K19" s="14"/>
      <c r="L19" s="14"/>
      <c r="M19" s="14"/>
      <c r="N19" s="14">
        <v>0</v>
      </c>
      <c r="O19" s="14">
        <v>0</v>
      </c>
      <c r="P19" s="14">
        <v>0</v>
      </c>
    </row>
    <row r="20" spans="1:16" s="29" customFormat="1" ht="12.75">
      <c r="A20" s="734"/>
      <c r="B20" s="294" t="s">
        <v>533</v>
      </c>
      <c r="C20" s="240"/>
      <c r="D20" s="240">
        <f>E20+F20</f>
        <v>2232728</v>
      </c>
      <c r="E20" s="240">
        <v>558182</v>
      </c>
      <c r="F20" s="240">
        <v>1674546</v>
      </c>
      <c r="G20" s="240">
        <f>H20+L20</f>
        <v>2280208</v>
      </c>
      <c r="H20" s="240">
        <f>I20+J20+K20</f>
        <v>605662</v>
      </c>
      <c r="I20" s="240">
        <v>334439</v>
      </c>
      <c r="J20" s="240">
        <v>0</v>
      </c>
      <c r="K20" s="240">
        <v>271223</v>
      </c>
      <c r="L20" s="240">
        <f>M20+N20</f>
        <v>1674546</v>
      </c>
      <c r="M20" s="240">
        <v>1674546</v>
      </c>
      <c r="N20" s="240">
        <v>0</v>
      </c>
      <c r="O20" s="240">
        <v>0</v>
      </c>
      <c r="P20" s="240">
        <v>0</v>
      </c>
    </row>
    <row r="21" spans="1:16" s="29" customFormat="1" ht="12.75">
      <c r="A21" s="734"/>
      <c r="B21" s="14" t="s">
        <v>534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29" customFormat="1" ht="12.75">
      <c r="A22" s="734"/>
      <c r="B22" s="14" t="s">
        <v>163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29" customFormat="1" ht="12.75">
      <c r="A23" s="734"/>
      <c r="B23" s="711" t="s">
        <v>540</v>
      </c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3"/>
    </row>
    <row r="24" spans="1:16" s="29" customFormat="1" ht="12.75">
      <c r="A24" s="734"/>
      <c r="B24" s="714" t="s">
        <v>536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6"/>
    </row>
    <row r="25" spans="1:16" s="29" customFormat="1" ht="12.75">
      <c r="A25" s="734"/>
      <c r="B25" s="714" t="s">
        <v>541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6"/>
    </row>
    <row r="26" spans="1:16" s="29" customFormat="1" ht="12.75">
      <c r="A26" s="734"/>
      <c r="B26" s="180" t="s">
        <v>531</v>
      </c>
      <c r="C26" s="180" t="s">
        <v>192</v>
      </c>
      <c r="D26" s="180">
        <f>D27+D28+D29</f>
        <v>6980000</v>
      </c>
      <c r="E26" s="180">
        <f aca="true" t="shared" si="2" ref="E26:P26">E27+E28+E29</f>
        <v>3376475</v>
      </c>
      <c r="F26" s="180">
        <f t="shared" si="2"/>
        <v>3603525</v>
      </c>
      <c r="G26" s="180">
        <f t="shared" si="2"/>
        <v>4098219</v>
      </c>
      <c r="H26" s="180">
        <f t="shared" si="2"/>
        <v>1982455</v>
      </c>
      <c r="I26" s="180">
        <f t="shared" si="2"/>
        <v>0</v>
      </c>
      <c r="J26" s="180">
        <f t="shared" si="2"/>
        <v>0</v>
      </c>
      <c r="K26" s="180">
        <f t="shared" si="2"/>
        <v>1982455</v>
      </c>
      <c r="L26" s="180">
        <f t="shared" si="2"/>
        <v>2115764</v>
      </c>
      <c r="M26" s="180">
        <f t="shared" si="2"/>
        <v>2115764</v>
      </c>
      <c r="N26" s="180">
        <f t="shared" si="2"/>
        <v>0</v>
      </c>
      <c r="O26" s="180">
        <f t="shared" si="2"/>
        <v>0</v>
      </c>
      <c r="P26" s="180">
        <f t="shared" si="2"/>
        <v>0</v>
      </c>
    </row>
    <row r="27" spans="1:16" s="29" customFormat="1" ht="12.75">
      <c r="A27" s="734"/>
      <c r="B27" s="115" t="s">
        <v>184</v>
      </c>
      <c r="C27" s="14"/>
      <c r="D27" s="14">
        <f>E27+F27</f>
        <v>1628972</v>
      </c>
      <c r="E27" s="14">
        <v>788214</v>
      </c>
      <c r="F27" s="14">
        <v>840758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29" customFormat="1" ht="12.75">
      <c r="A28" s="734"/>
      <c r="B28" s="294" t="s">
        <v>533</v>
      </c>
      <c r="C28" s="240"/>
      <c r="D28" s="14">
        <f>E28+F28</f>
        <v>4098219</v>
      </c>
      <c r="E28" s="14">
        <f>H28</f>
        <v>1982455</v>
      </c>
      <c r="F28" s="14">
        <f>L28</f>
        <v>2115764</v>
      </c>
      <c r="G28" s="14">
        <f>H28+L28</f>
        <v>4098219</v>
      </c>
      <c r="H28" s="240">
        <f>I28+J28+K28</f>
        <v>1982455</v>
      </c>
      <c r="I28" s="240"/>
      <c r="J28" s="240"/>
      <c r="K28" s="240">
        <v>1982455</v>
      </c>
      <c r="L28" s="240">
        <f>M28+N28+O28+P28</f>
        <v>2115764</v>
      </c>
      <c r="M28" s="240">
        <v>2115764</v>
      </c>
      <c r="N28" s="240"/>
      <c r="O28" s="240"/>
      <c r="P28" s="240"/>
    </row>
    <row r="29" spans="1:16" s="29" customFormat="1" ht="12.75">
      <c r="A29" s="734"/>
      <c r="B29" s="14" t="s">
        <v>534</v>
      </c>
      <c r="C29" s="14"/>
      <c r="D29" s="14">
        <f>E29+F29</f>
        <v>1252809</v>
      </c>
      <c r="E29" s="14">
        <v>605806</v>
      </c>
      <c r="F29" s="14">
        <v>647003</v>
      </c>
      <c r="G29" s="14"/>
      <c r="H29" s="240"/>
      <c r="I29" s="14"/>
      <c r="J29" s="14"/>
      <c r="K29" s="14"/>
      <c r="L29" s="240"/>
      <c r="M29" s="14"/>
      <c r="N29" s="14"/>
      <c r="O29" s="14"/>
      <c r="P29" s="14"/>
    </row>
    <row r="30" spans="1:16" s="29" customFormat="1" ht="12.75">
      <c r="A30" s="734"/>
      <c r="B30" s="14" t="s">
        <v>163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29" customFormat="1" ht="12.75">
      <c r="A31" s="184" t="s">
        <v>463</v>
      </c>
      <c r="B31" s="185" t="s">
        <v>189</v>
      </c>
      <c r="C31" s="185"/>
      <c r="D31" s="185">
        <f>D35+D43</f>
        <v>926653</v>
      </c>
      <c r="E31" s="185">
        <f aca="true" t="shared" si="3" ref="E31:P31">E35+E43</f>
        <v>294870</v>
      </c>
      <c r="F31" s="185">
        <f t="shared" si="3"/>
        <v>631783</v>
      </c>
      <c r="G31" s="185">
        <f t="shared" si="3"/>
        <v>617786</v>
      </c>
      <c r="H31" s="185">
        <f t="shared" si="3"/>
        <v>190389</v>
      </c>
      <c r="I31" s="185">
        <f t="shared" si="3"/>
        <v>0</v>
      </c>
      <c r="J31" s="185">
        <f t="shared" si="3"/>
        <v>0</v>
      </c>
      <c r="K31" s="185">
        <f t="shared" si="3"/>
        <v>190389</v>
      </c>
      <c r="L31" s="185">
        <f t="shared" si="3"/>
        <v>427397</v>
      </c>
      <c r="M31" s="185">
        <f t="shared" si="3"/>
        <v>0</v>
      </c>
      <c r="N31" s="185">
        <f t="shared" si="3"/>
        <v>0</v>
      </c>
      <c r="O31" s="185">
        <f t="shared" si="3"/>
        <v>0</v>
      </c>
      <c r="P31" s="185">
        <f t="shared" si="3"/>
        <v>427397</v>
      </c>
    </row>
    <row r="32" spans="1:16" s="29" customFormat="1" ht="10.5" customHeight="1">
      <c r="A32" s="734" t="s">
        <v>185</v>
      </c>
      <c r="B32" s="711" t="s">
        <v>193</v>
      </c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3"/>
    </row>
    <row r="33" spans="1:16" s="29" customFormat="1" ht="12.75">
      <c r="A33" s="734"/>
      <c r="B33" s="714" t="s">
        <v>194</v>
      </c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6"/>
    </row>
    <row r="34" spans="1:16" s="29" customFormat="1" ht="12.75">
      <c r="A34" s="734"/>
      <c r="B34" s="714" t="s">
        <v>195</v>
      </c>
      <c r="C34" s="715"/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6"/>
    </row>
    <row r="35" spans="1:16" s="29" customFormat="1" ht="12.75">
      <c r="A35" s="734"/>
      <c r="B35" s="180" t="s">
        <v>531</v>
      </c>
      <c r="C35" s="180" t="s">
        <v>191</v>
      </c>
      <c r="D35" s="180">
        <f>E35+F35</f>
        <v>597425</v>
      </c>
      <c r="E35" s="180">
        <f>E36+E37</f>
        <v>189517</v>
      </c>
      <c r="F35" s="180">
        <f>F36+F37</f>
        <v>407908</v>
      </c>
      <c r="G35" s="180">
        <f>H35+L35</f>
        <v>417256</v>
      </c>
      <c r="H35" s="180">
        <f>H36+H37</f>
        <v>126219</v>
      </c>
      <c r="I35" s="180">
        <f>I36+I37</f>
        <v>0</v>
      </c>
      <c r="J35" s="180">
        <f>J36+J37</f>
        <v>0</v>
      </c>
      <c r="K35" s="180">
        <f>K36+K37</f>
        <v>126219</v>
      </c>
      <c r="L35" s="180">
        <f>L36+L37+L38</f>
        <v>291037</v>
      </c>
      <c r="M35" s="180">
        <f>M36+M37+M38</f>
        <v>0</v>
      </c>
      <c r="N35" s="180">
        <f>N36+N37+N38</f>
        <v>0</v>
      </c>
      <c r="O35" s="180">
        <f>O36+O37+O38</f>
        <v>0</v>
      </c>
      <c r="P35" s="180">
        <f>P36+P37+P38</f>
        <v>291037</v>
      </c>
    </row>
    <row r="36" spans="1:16" s="29" customFormat="1" ht="12.75">
      <c r="A36" s="734"/>
      <c r="B36" s="115" t="s">
        <v>184</v>
      </c>
      <c r="C36" s="14"/>
      <c r="D36" s="240">
        <f>E36+F36</f>
        <v>180169</v>
      </c>
      <c r="E36" s="240">
        <v>63298</v>
      </c>
      <c r="F36" s="240">
        <v>116871</v>
      </c>
      <c r="G36" s="14"/>
      <c r="H36" s="240"/>
      <c r="I36" s="14"/>
      <c r="J36" s="14"/>
      <c r="K36" s="14"/>
      <c r="L36" s="240"/>
      <c r="M36" s="14">
        <v>0</v>
      </c>
      <c r="N36" s="14">
        <v>0</v>
      </c>
      <c r="O36" s="14">
        <v>0</v>
      </c>
      <c r="P36" s="14"/>
    </row>
    <row r="37" spans="1:16" s="29" customFormat="1" ht="12.75">
      <c r="A37" s="734"/>
      <c r="B37" s="294" t="s">
        <v>533</v>
      </c>
      <c r="C37" s="240"/>
      <c r="D37" s="240">
        <f>E37+F37</f>
        <v>417256</v>
      </c>
      <c r="E37" s="240">
        <f>H37</f>
        <v>126219</v>
      </c>
      <c r="F37" s="240">
        <f>L37</f>
        <v>291037</v>
      </c>
      <c r="G37" s="14">
        <f>H37+L37</f>
        <v>417256</v>
      </c>
      <c r="H37" s="240">
        <f>I37+J37+K37</f>
        <v>126219</v>
      </c>
      <c r="I37" s="240"/>
      <c r="J37" s="240"/>
      <c r="K37" s="240">
        <v>126219</v>
      </c>
      <c r="L37" s="240">
        <f>M37+N37+O37+P37</f>
        <v>291037</v>
      </c>
      <c r="M37" s="240">
        <v>0</v>
      </c>
      <c r="N37" s="240">
        <v>0</v>
      </c>
      <c r="O37" s="240">
        <v>0</v>
      </c>
      <c r="P37" s="240">
        <v>291037</v>
      </c>
    </row>
    <row r="38" spans="1:16" s="29" customFormat="1" ht="12.75">
      <c r="A38" s="734"/>
      <c r="B38" s="14" t="s">
        <v>534</v>
      </c>
      <c r="C38" s="14"/>
      <c r="D38" s="14"/>
      <c r="E38" s="14"/>
      <c r="F38" s="14"/>
      <c r="G38" s="14"/>
      <c r="H38" s="14"/>
      <c r="I38" s="14"/>
      <c r="J38" s="14"/>
      <c r="K38" s="14"/>
      <c r="L38" s="240">
        <f>M38+N38+O38+P38</f>
        <v>0</v>
      </c>
      <c r="M38" s="14"/>
      <c r="N38" s="14"/>
      <c r="O38" s="14"/>
      <c r="P38" s="14"/>
    </row>
    <row r="39" spans="1:16" s="29" customFormat="1" ht="12.75">
      <c r="A39" s="734"/>
      <c r="B39" s="14" t="s">
        <v>163</v>
      </c>
      <c r="C39" s="14"/>
      <c r="D39" s="14"/>
      <c r="E39" s="14"/>
      <c r="F39" s="14"/>
      <c r="G39" s="14"/>
      <c r="H39" s="14"/>
      <c r="I39" s="14"/>
      <c r="J39" s="14"/>
      <c r="K39" s="14"/>
      <c r="L39" s="240">
        <f>M39+N39+O39+P39</f>
        <v>0</v>
      </c>
      <c r="M39" s="14"/>
      <c r="N39" s="14"/>
      <c r="O39" s="14"/>
      <c r="P39" s="14"/>
    </row>
    <row r="40" spans="1:17" s="29" customFormat="1" ht="13.5" customHeight="1">
      <c r="A40" s="734" t="s">
        <v>186</v>
      </c>
      <c r="B40" s="711" t="s">
        <v>196</v>
      </c>
      <c r="C40" s="712"/>
      <c r="D40" s="712"/>
      <c r="E40" s="712"/>
      <c r="F40" s="712"/>
      <c r="G40" s="712"/>
      <c r="H40" s="712"/>
      <c r="I40" s="712"/>
      <c r="J40" s="712"/>
      <c r="K40" s="712"/>
      <c r="L40" s="712"/>
      <c r="M40" s="712"/>
      <c r="N40" s="712"/>
      <c r="O40" s="712"/>
      <c r="P40" s="713"/>
      <c r="Q40" s="181"/>
    </row>
    <row r="41" spans="1:17" s="29" customFormat="1" ht="12.75">
      <c r="A41" s="734"/>
      <c r="B41" s="714" t="s">
        <v>194</v>
      </c>
      <c r="C41" s="715"/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6"/>
      <c r="Q41" s="181"/>
    </row>
    <row r="42" spans="1:16" s="29" customFormat="1" ht="12.75">
      <c r="A42" s="734"/>
      <c r="B42" s="714" t="s">
        <v>195</v>
      </c>
      <c r="C42" s="715"/>
      <c r="D42" s="715"/>
      <c r="E42" s="715"/>
      <c r="F42" s="715"/>
      <c r="G42" s="715"/>
      <c r="H42" s="715"/>
      <c r="I42" s="715"/>
      <c r="J42" s="715"/>
      <c r="K42" s="715"/>
      <c r="L42" s="715"/>
      <c r="M42" s="715"/>
      <c r="N42" s="715"/>
      <c r="O42" s="715"/>
      <c r="P42" s="716"/>
    </row>
    <row r="43" spans="1:16" s="29" customFormat="1" ht="12.75">
      <c r="A43" s="734"/>
      <c r="B43" s="180" t="s">
        <v>531</v>
      </c>
      <c r="C43" s="180" t="s">
        <v>197</v>
      </c>
      <c r="D43" s="180">
        <f>E43+F43</f>
        <v>329228</v>
      </c>
      <c r="E43" s="180">
        <f>E44+E45</f>
        <v>105353</v>
      </c>
      <c r="F43" s="180">
        <f>F44+F45</f>
        <v>223875</v>
      </c>
      <c r="G43" s="180">
        <f>L43+H43</f>
        <v>200530</v>
      </c>
      <c r="H43" s="180">
        <f>H44+H45+H46+H47</f>
        <v>64170</v>
      </c>
      <c r="I43" s="180">
        <f>I44+I45+I46+I47</f>
        <v>0</v>
      </c>
      <c r="J43" s="180">
        <f>J44+J45+J46+J47</f>
        <v>0</v>
      </c>
      <c r="K43" s="180">
        <f>K44+K45+K46+K47</f>
        <v>64170</v>
      </c>
      <c r="L43" s="180">
        <f>L44+L45+L46+L47</f>
        <v>136360</v>
      </c>
      <c r="M43" s="180"/>
      <c r="N43" s="180"/>
      <c r="O43" s="180"/>
      <c r="P43" s="180">
        <f>P44+P45+P46+P47</f>
        <v>136360</v>
      </c>
    </row>
    <row r="44" spans="1:16" s="29" customFormat="1" ht="12.75">
      <c r="A44" s="734"/>
      <c r="B44" s="115" t="s">
        <v>184</v>
      </c>
      <c r="C44" s="14"/>
      <c r="D44" s="240">
        <f>E44+F44</f>
        <v>128698</v>
      </c>
      <c r="E44" s="240">
        <v>41183</v>
      </c>
      <c r="F44" s="240">
        <v>87515</v>
      </c>
      <c r="G44" s="240"/>
      <c r="H44" s="240"/>
      <c r="I44" s="39"/>
      <c r="J44" s="14"/>
      <c r="K44" s="14"/>
      <c r="L44" s="240"/>
      <c r="M44" s="14"/>
      <c r="N44" s="14"/>
      <c r="O44" s="14"/>
      <c r="P44" s="14"/>
    </row>
    <row r="45" spans="1:16" s="29" customFormat="1" ht="12.75">
      <c r="A45" s="734"/>
      <c r="B45" s="294" t="s">
        <v>533</v>
      </c>
      <c r="C45" s="240"/>
      <c r="D45" s="240">
        <f>E45+F45</f>
        <v>200530</v>
      </c>
      <c r="E45" s="240">
        <f>H45</f>
        <v>64170</v>
      </c>
      <c r="F45" s="240">
        <f>L45</f>
        <v>136360</v>
      </c>
      <c r="G45" s="240">
        <f>L45+H45</f>
        <v>200530</v>
      </c>
      <c r="H45" s="240">
        <f>I45+J45+K45</f>
        <v>64170</v>
      </c>
      <c r="I45" s="240"/>
      <c r="J45" s="240"/>
      <c r="K45" s="240">
        <v>64170</v>
      </c>
      <c r="L45" s="240">
        <f>M45+N45+O45+P45</f>
        <v>136360</v>
      </c>
      <c r="M45" s="240"/>
      <c r="N45" s="240"/>
      <c r="O45" s="240"/>
      <c r="P45" s="240">
        <v>136360</v>
      </c>
    </row>
    <row r="46" spans="1:16" s="29" customFormat="1" ht="12.75">
      <c r="A46" s="734"/>
      <c r="B46" s="14" t="s">
        <v>534</v>
      </c>
      <c r="C46" s="14"/>
      <c r="D46" s="240">
        <f>E46+F46</f>
        <v>0</v>
      </c>
      <c r="E46" s="240">
        <f>H46</f>
        <v>0</v>
      </c>
      <c r="F46" s="240">
        <f>L46</f>
        <v>0</v>
      </c>
      <c r="G46" s="240">
        <f>L46+H46</f>
        <v>0</v>
      </c>
      <c r="H46" s="240">
        <f>I46+J46+K46</f>
        <v>0</v>
      </c>
      <c r="I46" s="14"/>
      <c r="J46" s="14"/>
      <c r="K46" s="14"/>
      <c r="L46" s="240">
        <f>M46+N46+O46+P46</f>
        <v>0</v>
      </c>
      <c r="M46" s="14"/>
      <c r="N46" s="14"/>
      <c r="O46" s="14"/>
      <c r="P46" s="14"/>
    </row>
    <row r="47" spans="1:16" s="29" customFormat="1" ht="12.75">
      <c r="A47" s="734"/>
      <c r="B47" s="14" t="s">
        <v>163</v>
      </c>
      <c r="C47" s="14"/>
      <c r="D47" s="240">
        <f>E47+F47</f>
        <v>0</v>
      </c>
      <c r="E47" s="240">
        <f>H47</f>
        <v>0</v>
      </c>
      <c r="F47" s="240">
        <f>L47</f>
        <v>0</v>
      </c>
      <c r="G47" s="240">
        <f>L47+H47</f>
        <v>0</v>
      </c>
      <c r="H47" s="240">
        <f>I47+J47+K47</f>
        <v>0</v>
      </c>
      <c r="I47" s="14"/>
      <c r="J47" s="14"/>
      <c r="K47" s="14"/>
      <c r="L47" s="240">
        <f>M47+N47+O47+P47</f>
        <v>0</v>
      </c>
      <c r="M47" s="14"/>
      <c r="N47" s="14"/>
      <c r="O47" s="14"/>
      <c r="P47" s="14"/>
    </row>
    <row r="48" spans="1:16" s="29" customFormat="1" ht="17.25" customHeight="1">
      <c r="A48" s="182"/>
      <c r="B48" s="182" t="s">
        <v>187</v>
      </c>
      <c r="C48" s="182"/>
      <c r="D48" s="183">
        <f>D14+D31</f>
        <v>14382643</v>
      </c>
      <c r="E48" s="183">
        <f aca="true" t="shared" si="4" ref="E48:P48">E14+E31</f>
        <v>5543296</v>
      </c>
      <c r="F48" s="183">
        <f t="shared" si="4"/>
        <v>8839347</v>
      </c>
      <c r="G48" s="183">
        <f t="shared" si="4"/>
        <v>6996213</v>
      </c>
      <c r="H48" s="183">
        <f t="shared" si="4"/>
        <v>2778506</v>
      </c>
      <c r="I48" s="183">
        <f t="shared" si="4"/>
        <v>334439</v>
      </c>
      <c r="J48" s="183">
        <f t="shared" si="4"/>
        <v>0</v>
      </c>
      <c r="K48" s="183">
        <f t="shared" si="4"/>
        <v>2444067</v>
      </c>
      <c r="L48" s="183">
        <f t="shared" si="4"/>
        <v>4217707</v>
      </c>
      <c r="M48" s="183">
        <f t="shared" si="4"/>
        <v>3790310</v>
      </c>
      <c r="N48" s="183">
        <f t="shared" si="4"/>
        <v>0</v>
      </c>
      <c r="O48" s="183">
        <f t="shared" si="4"/>
        <v>0</v>
      </c>
      <c r="P48" s="183">
        <f t="shared" si="4"/>
        <v>427397</v>
      </c>
    </row>
    <row r="49" spans="1:16" ht="12.75" customHeight="1">
      <c r="A49" s="124"/>
      <c r="B49" s="111"/>
      <c r="C49" s="111"/>
      <c r="D49" s="186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1:16" ht="11.25" customHeight="1">
      <c r="A50" s="124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77"/>
      <c r="M50" s="175" t="s">
        <v>823</v>
      </c>
      <c r="N50" s="175"/>
      <c r="O50" s="111"/>
      <c r="P50" s="111"/>
    </row>
    <row r="51" spans="1:16" ht="20.25" customHeight="1">
      <c r="A51" s="124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69" t="s">
        <v>846</v>
      </c>
      <c r="N51" s="69"/>
      <c r="O51" s="111"/>
      <c r="P51" s="111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</sheetData>
  <mergeCells count="34">
    <mergeCell ref="A40:A47"/>
    <mergeCell ref="A15:A22"/>
    <mergeCell ref="E7:F7"/>
    <mergeCell ref="D7:D12"/>
    <mergeCell ref="C7:C12"/>
    <mergeCell ref="B7:B12"/>
    <mergeCell ref="A23:A30"/>
    <mergeCell ref="A32:A39"/>
    <mergeCell ref="B33:P33"/>
    <mergeCell ref="B34:P34"/>
    <mergeCell ref="H9:P9"/>
    <mergeCell ref="G8:P8"/>
    <mergeCell ref="G7:P7"/>
    <mergeCell ref="G9:G12"/>
    <mergeCell ref="N2:P2"/>
    <mergeCell ref="A7:A12"/>
    <mergeCell ref="E8:E12"/>
    <mergeCell ref="F8:F12"/>
    <mergeCell ref="M11:P11"/>
    <mergeCell ref="L11:L12"/>
    <mergeCell ref="L10:P10"/>
    <mergeCell ref="I11:K11"/>
    <mergeCell ref="H11:H12"/>
    <mergeCell ref="H10:K10"/>
    <mergeCell ref="B40:P40"/>
    <mergeCell ref="B41:P41"/>
    <mergeCell ref="B42:P42"/>
    <mergeCell ref="B15:P15"/>
    <mergeCell ref="B16:P16"/>
    <mergeCell ref="B17:P17"/>
    <mergeCell ref="B23:P23"/>
    <mergeCell ref="B24:P24"/>
    <mergeCell ref="B25:P25"/>
    <mergeCell ref="B32:P3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C2" sqref="C2"/>
    </sheetView>
  </sheetViews>
  <sheetFormatPr defaultColWidth="9.00390625" defaultRowHeight="12.75"/>
  <cols>
    <col min="1" max="1" width="4.375" style="0" customWidth="1"/>
    <col min="2" max="2" width="43.375" style="0" customWidth="1"/>
    <col min="3" max="3" width="17.125" style="0" customWidth="1"/>
    <col min="4" max="4" width="19.00390625" style="0" customWidth="1"/>
    <col min="5" max="6" width="27.375" style="0" customWidth="1"/>
  </cols>
  <sheetData>
    <row r="1" ht="12.75" customHeight="1"/>
    <row r="2" spans="3:6" ht="49.5" customHeight="1">
      <c r="C2" s="534" t="s">
        <v>862</v>
      </c>
      <c r="D2" s="132"/>
      <c r="E2" s="132"/>
      <c r="F2" s="132"/>
    </row>
    <row r="3" spans="1:9" ht="15.75">
      <c r="A3" s="736" t="s">
        <v>450</v>
      </c>
      <c r="B3" s="736"/>
      <c r="C3" s="736"/>
      <c r="D3" s="736"/>
      <c r="E3" s="736"/>
      <c r="F3" s="736"/>
      <c r="G3" s="736"/>
      <c r="H3" s="736"/>
      <c r="I3" s="73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ht="13.5" thickBot="1"/>
    <row r="6" spans="1:9" ht="24.75" customHeight="1">
      <c r="A6" s="741" t="s">
        <v>451</v>
      </c>
      <c r="B6" s="739" t="s">
        <v>452</v>
      </c>
      <c r="C6" s="737" t="s">
        <v>453</v>
      </c>
      <c r="D6" s="743" t="s">
        <v>588</v>
      </c>
      <c r="E6" s="73"/>
      <c r="F6" s="73"/>
      <c r="G6" s="735"/>
      <c r="H6" s="735"/>
      <c r="I6" s="735"/>
    </row>
    <row r="7" spans="1:9" ht="18.75" customHeight="1" thickBot="1">
      <c r="A7" s="742"/>
      <c r="B7" s="740"/>
      <c r="C7" s="738"/>
      <c r="D7" s="744"/>
      <c r="E7" s="73"/>
      <c r="F7" s="73"/>
      <c r="G7" s="735"/>
      <c r="H7" s="735"/>
      <c r="I7" s="735"/>
    </row>
    <row r="8" spans="1:6" ht="13.5" customHeight="1" thickBot="1">
      <c r="A8" s="43">
        <v>1</v>
      </c>
      <c r="B8" s="44">
        <v>2</v>
      </c>
      <c r="C8" s="45">
        <v>3</v>
      </c>
      <c r="D8" s="291">
        <v>5</v>
      </c>
      <c r="E8" s="133"/>
      <c r="F8" s="133"/>
    </row>
    <row r="9" spans="1:6" ht="18" customHeight="1" thickBot="1">
      <c r="A9" s="360" t="s">
        <v>454</v>
      </c>
      <c r="B9" s="361" t="s">
        <v>455</v>
      </c>
      <c r="C9" s="361"/>
      <c r="D9" s="362">
        <f>'Z 1'!F147</f>
        <v>36731159</v>
      </c>
      <c r="E9" s="29"/>
      <c r="F9" s="29"/>
    </row>
    <row r="10" spans="1:6" ht="18" customHeight="1" thickBot="1">
      <c r="A10" s="360" t="s">
        <v>456</v>
      </c>
      <c r="B10" s="361" t="s">
        <v>457</v>
      </c>
      <c r="C10" s="361"/>
      <c r="D10" s="446">
        <f>'Z 2 '!D554</f>
        <v>34265982</v>
      </c>
      <c r="E10" s="29"/>
      <c r="F10" s="29"/>
    </row>
    <row r="11" spans="1:6" ht="12.75">
      <c r="A11" s="53"/>
      <c r="B11" s="451" t="s">
        <v>458</v>
      </c>
      <c r="C11" s="54"/>
      <c r="D11" s="452">
        <f>D9-D10</f>
        <v>2465177</v>
      </c>
      <c r="E11" s="29"/>
      <c r="F11" s="29"/>
    </row>
    <row r="12" spans="1:6" ht="15.75" customHeight="1" thickBot="1">
      <c r="A12" s="453"/>
      <c r="B12" s="454" t="s">
        <v>459</v>
      </c>
      <c r="C12" s="454"/>
      <c r="D12" s="455">
        <f>D13-D22</f>
        <v>-2465177</v>
      </c>
      <c r="E12" s="29"/>
      <c r="F12" s="29"/>
    </row>
    <row r="13" spans="1:6" ht="15.75" customHeight="1" thickBot="1">
      <c r="A13" s="447" t="s">
        <v>460</v>
      </c>
      <c r="B13" s="448" t="s">
        <v>461</v>
      </c>
      <c r="C13" s="449"/>
      <c r="D13" s="450">
        <f>D14+D15+D16+D17+D18+D19+D20+D21</f>
        <v>1252967</v>
      </c>
      <c r="E13" s="70"/>
      <c r="F13" s="70"/>
    </row>
    <row r="14" spans="1:6" ht="12.75">
      <c r="A14" s="48" t="s">
        <v>462</v>
      </c>
      <c r="B14" s="35" t="s">
        <v>797</v>
      </c>
      <c r="C14" s="46" t="s">
        <v>571</v>
      </c>
      <c r="D14" s="149">
        <v>1252967</v>
      </c>
      <c r="E14" s="29"/>
      <c r="F14" s="29"/>
    </row>
    <row r="15" spans="1:6" ht="16.5" customHeight="1">
      <c r="A15" s="50" t="s">
        <v>463</v>
      </c>
      <c r="B15" s="6" t="s">
        <v>464</v>
      </c>
      <c r="C15" s="3" t="s">
        <v>571</v>
      </c>
      <c r="D15" s="151">
        <v>0</v>
      </c>
      <c r="E15" s="29"/>
      <c r="F15" s="29"/>
    </row>
    <row r="16" spans="1:6" ht="24.75" customHeight="1">
      <c r="A16" s="50" t="s">
        <v>465</v>
      </c>
      <c r="B16" s="7" t="s">
        <v>652</v>
      </c>
      <c r="C16" s="3" t="s">
        <v>642</v>
      </c>
      <c r="D16" s="151">
        <v>0</v>
      </c>
      <c r="E16" s="29"/>
      <c r="F16" s="29"/>
    </row>
    <row r="17" spans="1:6" ht="16.5" customHeight="1">
      <c r="A17" s="50" t="s">
        <v>467</v>
      </c>
      <c r="B17" s="6" t="s">
        <v>466</v>
      </c>
      <c r="C17" s="3" t="s">
        <v>572</v>
      </c>
      <c r="D17" s="151">
        <v>0</v>
      </c>
      <c r="E17" s="29"/>
      <c r="F17" s="29"/>
    </row>
    <row r="18" spans="1:6" ht="18" customHeight="1">
      <c r="A18" s="50" t="s">
        <v>469</v>
      </c>
      <c r="B18" s="6" t="s">
        <v>468</v>
      </c>
      <c r="C18" s="3" t="s">
        <v>589</v>
      </c>
      <c r="D18" s="151">
        <v>0</v>
      </c>
      <c r="E18" s="29"/>
      <c r="F18" s="29"/>
    </row>
    <row r="19" spans="1:6" ht="18.75" customHeight="1">
      <c r="A19" s="50" t="s">
        <v>493</v>
      </c>
      <c r="B19" s="7" t="s">
        <v>479</v>
      </c>
      <c r="C19" s="3" t="s">
        <v>590</v>
      </c>
      <c r="D19" s="151">
        <v>0</v>
      </c>
      <c r="E19" s="29"/>
      <c r="F19" s="29"/>
    </row>
    <row r="20" spans="1:6" ht="18.75" customHeight="1">
      <c r="A20" s="50" t="s">
        <v>494</v>
      </c>
      <c r="B20" s="7" t="s">
        <v>480</v>
      </c>
      <c r="C20" s="3" t="s">
        <v>591</v>
      </c>
      <c r="D20" s="151">
        <v>0</v>
      </c>
      <c r="E20" s="29"/>
      <c r="F20" s="29"/>
    </row>
    <row r="21" spans="1:6" ht="13.5" thickBot="1">
      <c r="A21" s="51" t="s">
        <v>481</v>
      </c>
      <c r="B21" s="52" t="s">
        <v>482</v>
      </c>
      <c r="C21" s="33" t="s">
        <v>572</v>
      </c>
      <c r="D21" s="150">
        <v>0</v>
      </c>
      <c r="E21" s="29"/>
      <c r="F21" s="29"/>
    </row>
    <row r="22" spans="1:6" ht="15.75" customHeight="1" thickBot="1">
      <c r="A22" s="363" t="s">
        <v>483</v>
      </c>
      <c r="B22" s="354" t="s">
        <v>484</v>
      </c>
      <c r="C22" s="364"/>
      <c r="D22" s="357">
        <f>D23+D24+D25+D26+D27+D28+D29</f>
        <v>3718144</v>
      </c>
      <c r="E22" s="70"/>
      <c r="F22" s="70"/>
    </row>
    <row r="23" spans="1:6" ht="15.75" customHeight="1">
      <c r="A23" s="53" t="s">
        <v>462</v>
      </c>
      <c r="B23" s="54" t="s">
        <v>485</v>
      </c>
      <c r="C23" s="55" t="s">
        <v>592</v>
      </c>
      <c r="D23" s="152">
        <v>1231094</v>
      </c>
      <c r="E23" s="29"/>
      <c r="F23" s="29"/>
    </row>
    <row r="24" spans="1:6" ht="15.75" customHeight="1">
      <c r="A24" s="50" t="s">
        <v>463</v>
      </c>
      <c r="B24" s="6" t="s">
        <v>486</v>
      </c>
      <c r="C24" s="3" t="s">
        <v>593</v>
      </c>
      <c r="D24" s="151">
        <v>0</v>
      </c>
      <c r="E24" s="29"/>
      <c r="F24" s="29"/>
    </row>
    <row r="25" spans="1:6" ht="15.75" customHeight="1">
      <c r="A25" s="50" t="s">
        <v>465</v>
      </c>
      <c r="B25" s="6" t="s">
        <v>222</v>
      </c>
      <c r="C25" s="3" t="s">
        <v>592</v>
      </c>
      <c r="D25" s="151">
        <v>36000</v>
      </c>
      <c r="E25" s="29"/>
      <c r="F25" s="29"/>
    </row>
    <row r="26" spans="1:6" ht="39" customHeight="1">
      <c r="A26" s="50" t="s">
        <v>467</v>
      </c>
      <c r="B26" s="7" t="s">
        <v>182</v>
      </c>
      <c r="C26" s="3" t="s">
        <v>653</v>
      </c>
      <c r="D26" s="151">
        <v>2451050</v>
      </c>
      <c r="E26" s="29"/>
      <c r="F26" s="29"/>
    </row>
    <row r="27" spans="1:12" ht="15.75" customHeight="1">
      <c r="A27" s="50" t="s">
        <v>469</v>
      </c>
      <c r="B27" s="6" t="s">
        <v>487</v>
      </c>
      <c r="C27" s="3" t="s">
        <v>594</v>
      </c>
      <c r="D27" s="151">
        <v>0</v>
      </c>
      <c r="E27" s="29"/>
      <c r="F27" s="29"/>
      <c r="L27" s="29"/>
    </row>
    <row r="28" spans="1:6" ht="15.75" customHeight="1">
      <c r="A28" s="50" t="s">
        <v>493</v>
      </c>
      <c r="B28" s="6" t="s">
        <v>488</v>
      </c>
      <c r="C28" s="3" t="s">
        <v>595</v>
      </c>
      <c r="D28" s="151">
        <v>0</v>
      </c>
      <c r="E28" s="29"/>
      <c r="F28" s="29"/>
    </row>
    <row r="29" spans="1:6" ht="15.75" customHeight="1" thickBot="1">
      <c r="A29" s="32" t="s">
        <v>494</v>
      </c>
      <c r="B29" s="56" t="s">
        <v>489</v>
      </c>
      <c r="C29" s="57" t="s">
        <v>132</v>
      </c>
      <c r="D29" s="153">
        <v>0</v>
      </c>
      <c r="E29" s="29"/>
      <c r="F29" s="29"/>
    </row>
    <row r="30" spans="1:6" ht="24.75" customHeight="1">
      <c r="A30" s="137" t="s">
        <v>490</v>
      </c>
      <c r="B30" s="135" t="s">
        <v>133</v>
      </c>
      <c r="C30" s="138"/>
      <c r="D30" s="154">
        <f>D22</f>
        <v>3718144</v>
      </c>
      <c r="E30" s="29"/>
      <c r="F30" s="29"/>
    </row>
    <row r="31" spans="1:6" ht="24" customHeight="1">
      <c r="A31" s="51" t="s">
        <v>835</v>
      </c>
      <c r="B31" s="52" t="s">
        <v>838</v>
      </c>
      <c r="C31" s="33"/>
      <c r="D31" s="150">
        <f>D9-D30</f>
        <v>33013015</v>
      </c>
      <c r="E31" s="29"/>
      <c r="F31" s="29"/>
    </row>
    <row r="32" spans="1:6" ht="24.75" customHeight="1">
      <c r="A32" s="51" t="s">
        <v>839</v>
      </c>
      <c r="B32" s="52" t="s">
        <v>840</v>
      </c>
      <c r="C32" s="33"/>
      <c r="D32" s="150">
        <f>D10-D31</f>
        <v>1252967</v>
      </c>
      <c r="E32" s="29"/>
      <c r="F32" s="29"/>
    </row>
    <row r="33" spans="1:6" ht="40.5" customHeight="1" thickBot="1">
      <c r="A33" s="32" t="s">
        <v>779</v>
      </c>
      <c r="B33" s="140" t="s">
        <v>7</v>
      </c>
      <c r="C33" s="57"/>
      <c r="D33" s="153">
        <f>D13</f>
        <v>1252967</v>
      </c>
      <c r="E33" s="29"/>
      <c r="F33" s="29"/>
    </row>
    <row r="37" ht="30.75" customHeight="1">
      <c r="C37" t="s">
        <v>231</v>
      </c>
    </row>
  </sheetData>
  <mergeCells count="6">
    <mergeCell ref="G6:I7"/>
    <mergeCell ref="A3:I3"/>
    <mergeCell ref="C6:C7"/>
    <mergeCell ref="B6:B7"/>
    <mergeCell ref="A6:A7"/>
    <mergeCell ref="D6:D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E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3.25390625" style="0" customWidth="1"/>
    <col min="5" max="5" width="17.37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40.5" customHeight="1">
      <c r="E1" s="745" t="s">
        <v>863</v>
      </c>
      <c r="F1" s="745"/>
      <c r="G1" s="745"/>
      <c r="H1" s="745"/>
      <c r="I1" s="745"/>
      <c r="J1" s="745"/>
      <c r="K1" s="745"/>
      <c r="L1" s="745"/>
    </row>
    <row r="2" ht="3" customHeight="1" hidden="1"/>
    <row r="3" ht="12.75" hidden="1"/>
    <row r="4" ht="12.75" hidden="1"/>
    <row r="5" spans="1:12" ht="31.5" customHeight="1">
      <c r="A5" s="746" t="s">
        <v>226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</row>
    <row r="7" ht="15.75" customHeight="1"/>
    <row r="8" s="29" customFormat="1" ht="13.5" thickBot="1"/>
    <row r="9" spans="1:12" ht="13.5" thickBot="1">
      <c r="A9" s="755" t="s">
        <v>387</v>
      </c>
      <c r="B9" s="756"/>
      <c r="C9" s="757"/>
      <c r="D9" s="752" t="s">
        <v>388</v>
      </c>
      <c r="E9" s="758" t="s">
        <v>227</v>
      </c>
      <c r="F9" s="766" t="s">
        <v>418</v>
      </c>
      <c r="G9" s="769" t="s">
        <v>348</v>
      </c>
      <c r="H9" s="770"/>
      <c r="I9" s="770"/>
      <c r="J9" s="770"/>
      <c r="K9" s="771"/>
      <c r="L9" s="749" t="s">
        <v>390</v>
      </c>
    </row>
    <row r="10" spans="1:12" ht="13.5" thickBot="1">
      <c r="A10" s="373"/>
      <c r="B10" s="374"/>
      <c r="C10" s="374"/>
      <c r="D10" s="753"/>
      <c r="E10" s="759"/>
      <c r="F10" s="767"/>
      <c r="G10" s="761" t="s">
        <v>681</v>
      </c>
      <c r="H10" s="763" t="s">
        <v>444</v>
      </c>
      <c r="I10" s="764"/>
      <c r="J10" s="765"/>
      <c r="K10" s="772" t="s">
        <v>775</v>
      </c>
      <c r="L10" s="750"/>
    </row>
    <row r="11" spans="1:12" ht="32.25" customHeight="1" thickBot="1">
      <c r="A11" s="477" t="s">
        <v>391</v>
      </c>
      <c r="B11" s="477" t="s">
        <v>392</v>
      </c>
      <c r="C11" s="478" t="s">
        <v>829</v>
      </c>
      <c r="D11" s="754"/>
      <c r="E11" s="760"/>
      <c r="F11" s="768"/>
      <c r="G11" s="762"/>
      <c r="H11" s="479" t="s">
        <v>154</v>
      </c>
      <c r="I11" s="480" t="s">
        <v>538</v>
      </c>
      <c r="J11" s="480" t="s">
        <v>539</v>
      </c>
      <c r="K11" s="773"/>
      <c r="L11" s="751"/>
    </row>
    <row r="12" spans="1:12" ht="11.25" customHeight="1">
      <c r="A12" s="90">
        <v>1</v>
      </c>
      <c r="B12" s="90">
        <v>2</v>
      </c>
      <c r="C12" s="90">
        <v>3</v>
      </c>
      <c r="D12" s="137">
        <v>4</v>
      </c>
      <c r="E12" s="138">
        <v>5</v>
      </c>
      <c r="F12" s="138">
        <v>6</v>
      </c>
      <c r="G12" s="138"/>
      <c r="H12" s="138"/>
      <c r="I12" s="138"/>
      <c r="J12" s="138"/>
      <c r="K12" s="138"/>
      <c r="L12" s="161">
        <v>7</v>
      </c>
    </row>
    <row r="13" spans="1:13" ht="17.25" customHeight="1">
      <c r="A13" s="456" t="s">
        <v>393</v>
      </c>
      <c r="B13" s="162"/>
      <c r="C13" s="162"/>
      <c r="D13" s="162" t="s">
        <v>394</v>
      </c>
      <c r="E13" s="155">
        <v>0</v>
      </c>
      <c r="F13" s="155">
        <v>0</v>
      </c>
      <c r="G13" s="155"/>
      <c r="H13" s="155"/>
      <c r="I13" s="155"/>
      <c r="J13" s="155"/>
      <c r="K13" s="155"/>
      <c r="L13" s="457">
        <f>L14+L15</f>
        <v>151595</v>
      </c>
      <c r="M13" t="s">
        <v>749</v>
      </c>
    </row>
    <row r="14" spans="1:12" ht="12.75">
      <c r="A14" s="458" t="s">
        <v>830</v>
      </c>
      <c r="B14" s="158" t="s">
        <v>639</v>
      </c>
      <c r="C14" s="158" t="s">
        <v>640</v>
      </c>
      <c r="D14" s="159" t="s">
        <v>641</v>
      </c>
      <c r="E14" s="144">
        <v>0</v>
      </c>
      <c r="F14" s="144">
        <v>0</v>
      </c>
      <c r="G14" s="144"/>
      <c r="H14" s="144"/>
      <c r="I14" s="144"/>
      <c r="J14" s="144"/>
      <c r="K14" s="144"/>
      <c r="L14" s="459">
        <v>595</v>
      </c>
    </row>
    <row r="15" spans="1:12" ht="25.5">
      <c r="A15" s="460">
        <v>700</v>
      </c>
      <c r="B15" s="159">
        <v>70005</v>
      </c>
      <c r="C15" s="159">
        <v>2350</v>
      </c>
      <c r="D15" s="160" t="s">
        <v>52</v>
      </c>
      <c r="E15" s="144">
        <v>0</v>
      </c>
      <c r="F15" s="144">
        <v>0</v>
      </c>
      <c r="G15" s="144"/>
      <c r="H15" s="144"/>
      <c r="I15" s="144"/>
      <c r="J15" s="144"/>
      <c r="K15" s="144"/>
      <c r="L15" s="459">
        <v>151000</v>
      </c>
    </row>
    <row r="16" spans="1:12" ht="12.75">
      <c r="A16" s="456" t="s">
        <v>395</v>
      </c>
      <c r="B16" s="774" t="s">
        <v>396</v>
      </c>
      <c r="C16" s="774"/>
      <c r="D16" s="774"/>
      <c r="E16" s="774"/>
      <c r="F16" s="774"/>
      <c r="G16" s="366"/>
      <c r="H16" s="366"/>
      <c r="I16" s="366"/>
      <c r="J16" s="366"/>
      <c r="K16" s="366"/>
      <c r="L16" s="461"/>
    </row>
    <row r="17" spans="1:12" ht="25.5">
      <c r="A17" s="462" t="s">
        <v>830</v>
      </c>
      <c r="B17" s="156" t="s">
        <v>31</v>
      </c>
      <c r="C17" s="156" t="s">
        <v>209</v>
      </c>
      <c r="D17" s="157" t="s">
        <v>398</v>
      </c>
      <c r="E17" s="146">
        <f>'Z 1'!F19</f>
        <v>56000</v>
      </c>
      <c r="F17" s="146">
        <f aca="true" t="shared" si="0" ref="F17:K17">F18</f>
        <v>56000</v>
      </c>
      <c r="G17" s="146">
        <f t="shared" si="0"/>
        <v>56000</v>
      </c>
      <c r="H17" s="146">
        <f t="shared" si="0"/>
        <v>0</v>
      </c>
      <c r="I17" s="146">
        <f t="shared" si="0"/>
        <v>0</v>
      </c>
      <c r="J17" s="146">
        <f t="shared" si="0"/>
        <v>0</v>
      </c>
      <c r="K17" s="146">
        <f t="shared" si="0"/>
        <v>0</v>
      </c>
      <c r="L17" s="459">
        <v>0</v>
      </c>
    </row>
    <row r="18" spans="1:12" ht="12.75">
      <c r="A18" s="463"/>
      <c r="B18" s="20"/>
      <c r="C18" s="20" t="s">
        <v>23</v>
      </c>
      <c r="D18" s="114" t="s">
        <v>101</v>
      </c>
      <c r="E18" s="6">
        <v>0</v>
      </c>
      <c r="F18" s="6">
        <f>'Z 2 '!D11</f>
        <v>56000</v>
      </c>
      <c r="G18" s="6">
        <f>F18</f>
        <v>56000</v>
      </c>
      <c r="H18" s="6"/>
      <c r="I18" s="6"/>
      <c r="J18" s="6"/>
      <c r="K18" s="6"/>
      <c r="L18" s="464">
        <v>0</v>
      </c>
    </row>
    <row r="19" spans="1:12" ht="12.75" hidden="1">
      <c r="A19" s="465" t="s">
        <v>830</v>
      </c>
      <c r="B19" s="11" t="s">
        <v>833</v>
      </c>
      <c r="C19" s="11" t="s">
        <v>397</v>
      </c>
      <c r="D19" s="5" t="s">
        <v>408</v>
      </c>
      <c r="E19" s="5" t="e">
        <f>'Z 1'!#REF!</f>
        <v>#REF!</v>
      </c>
      <c r="F19" s="5">
        <f>F20+F21+F22+F23+F25+F24+F26+F27+F28+F29+F30+F31</f>
        <v>0</v>
      </c>
      <c r="G19" s="5"/>
      <c r="H19" s="5"/>
      <c r="I19" s="5"/>
      <c r="J19" s="5"/>
      <c r="K19" s="5"/>
      <c r="L19" s="466">
        <v>0</v>
      </c>
    </row>
    <row r="20" spans="1:12" ht="25.5" hidden="1">
      <c r="A20" s="463"/>
      <c r="B20" s="20"/>
      <c r="C20" s="20" t="s">
        <v>9</v>
      </c>
      <c r="D20" s="7" t="s">
        <v>10</v>
      </c>
      <c r="E20" s="6">
        <v>0</v>
      </c>
      <c r="F20" s="6">
        <v>0</v>
      </c>
      <c r="G20" s="6"/>
      <c r="H20" s="6"/>
      <c r="I20" s="6"/>
      <c r="J20" s="6"/>
      <c r="K20" s="6"/>
      <c r="L20" s="464">
        <v>0</v>
      </c>
    </row>
    <row r="21" spans="1:12" ht="25.5" hidden="1">
      <c r="A21" s="463"/>
      <c r="B21" s="20"/>
      <c r="C21" s="20" t="s">
        <v>11</v>
      </c>
      <c r="D21" s="7" t="s">
        <v>12</v>
      </c>
      <c r="E21" s="6">
        <v>0</v>
      </c>
      <c r="F21" s="6">
        <v>0</v>
      </c>
      <c r="G21" s="6"/>
      <c r="H21" s="6"/>
      <c r="I21" s="6"/>
      <c r="J21" s="6"/>
      <c r="K21" s="6"/>
      <c r="L21" s="464">
        <v>0</v>
      </c>
    </row>
    <row r="22" spans="1:12" ht="12.75" hidden="1">
      <c r="A22" s="463"/>
      <c r="B22" s="20"/>
      <c r="C22" s="20" t="s">
        <v>13</v>
      </c>
      <c r="D22" s="6" t="s">
        <v>409</v>
      </c>
      <c r="E22" s="6">
        <v>0</v>
      </c>
      <c r="F22" s="6">
        <v>0</v>
      </c>
      <c r="G22" s="6"/>
      <c r="H22" s="6"/>
      <c r="I22" s="6"/>
      <c r="J22" s="6"/>
      <c r="K22" s="6"/>
      <c r="L22" s="464">
        <v>0</v>
      </c>
    </row>
    <row r="23" spans="1:12" ht="12.75" hidden="1">
      <c r="A23" s="463"/>
      <c r="B23" s="20"/>
      <c r="C23" s="40" t="s">
        <v>40</v>
      </c>
      <c r="D23" s="7" t="s">
        <v>410</v>
      </c>
      <c r="E23" s="6">
        <v>0</v>
      </c>
      <c r="F23" s="6">
        <v>0</v>
      </c>
      <c r="G23" s="6"/>
      <c r="H23" s="6"/>
      <c r="I23" s="6"/>
      <c r="J23" s="6"/>
      <c r="K23" s="6"/>
      <c r="L23" s="464">
        <v>0</v>
      </c>
    </row>
    <row r="24" spans="1:12" ht="12.75" hidden="1">
      <c r="A24" s="463"/>
      <c r="B24" s="20"/>
      <c r="C24" s="40" t="s">
        <v>15</v>
      </c>
      <c r="D24" s="7" t="s">
        <v>16</v>
      </c>
      <c r="E24" s="6">
        <v>0</v>
      </c>
      <c r="F24" s="6">
        <v>0</v>
      </c>
      <c r="G24" s="6"/>
      <c r="H24" s="6"/>
      <c r="I24" s="6"/>
      <c r="J24" s="6"/>
      <c r="K24" s="6"/>
      <c r="L24" s="464">
        <v>0</v>
      </c>
    </row>
    <row r="25" spans="1:12" ht="12.75" hidden="1">
      <c r="A25" s="463"/>
      <c r="B25" s="20"/>
      <c r="C25" s="25">
        <v>4210</v>
      </c>
      <c r="D25" s="20" t="s">
        <v>18</v>
      </c>
      <c r="E25" s="6">
        <v>0</v>
      </c>
      <c r="F25" s="6">
        <v>0</v>
      </c>
      <c r="G25" s="6"/>
      <c r="H25" s="6"/>
      <c r="I25" s="6"/>
      <c r="J25" s="6"/>
      <c r="K25" s="6"/>
      <c r="L25" s="464">
        <v>0</v>
      </c>
    </row>
    <row r="26" spans="1:12" ht="12.75" hidden="1">
      <c r="A26" s="463"/>
      <c r="B26" s="20"/>
      <c r="C26" s="25">
        <v>4260</v>
      </c>
      <c r="D26" s="20" t="s">
        <v>99</v>
      </c>
      <c r="E26" s="6">
        <v>0</v>
      </c>
      <c r="F26" s="6">
        <v>0</v>
      </c>
      <c r="G26" s="6"/>
      <c r="H26" s="6"/>
      <c r="I26" s="6"/>
      <c r="J26" s="6"/>
      <c r="K26" s="6"/>
      <c r="L26" s="464">
        <v>0</v>
      </c>
    </row>
    <row r="27" spans="1:12" ht="12.75" hidden="1">
      <c r="A27" s="463"/>
      <c r="B27" s="20"/>
      <c r="C27" s="25">
        <v>4270</v>
      </c>
      <c r="D27" s="20" t="s">
        <v>100</v>
      </c>
      <c r="E27" s="6">
        <v>0</v>
      </c>
      <c r="F27" s="6">
        <v>0</v>
      </c>
      <c r="G27" s="6"/>
      <c r="H27" s="6"/>
      <c r="I27" s="6"/>
      <c r="J27" s="6"/>
      <c r="K27" s="6"/>
      <c r="L27" s="464">
        <v>0</v>
      </c>
    </row>
    <row r="28" spans="1:12" ht="12.75" hidden="1">
      <c r="A28" s="463"/>
      <c r="B28" s="20"/>
      <c r="C28" s="25">
        <v>4300</v>
      </c>
      <c r="D28" s="20" t="s">
        <v>101</v>
      </c>
      <c r="E28" s="6">
        <v>0</v>
      </c>
      <c r="F28" s="6">
        <v>0</v>
      </c>
      <c r="G28" s="6"/>
      <c r="H28" s="6"/>
      <c r="I28" s="6"/>
      <c r="J28" s="6"/>
      <c r="K28" s="6"/>
      <c r="L28" s="464">
        <v>0</v>
      </c>
    </row>
    <row r="29" spans="1:12" ht="12.75" hidden="1">
      <c r="A29" s="463"/>
      <c r="B29" s="20"/>
      <c r="C29" s="25">
        <v>4410</v>
      </c>
      <c r="D29" s="20" t="s">
        <v>26</v>
      </c>
      <c r="E29" s="6">
        <v>0</v>
      </c>
      <c r="F29" s="6">
        <v>0</v>
      </c>
      <c r="G29" s="6"/>
      <c r="H29" s="6"/>
      <c r="I29" s="6"/>
      <c r="J29" s="6"/>
      <c r="K29" s="6"/>
      <c r="L29" s="464">
        <v>0</v>
      </c>
    </row>
    <row r="30" spans="1:12" ht="12.75" hidden="1">
      <c r="A30" s="463"/>
      <c r="B30" s="20"/>
      <c r="C30" s="25">
        <v>4430</v>
      </c>
      <c r="D30" s="20" t="s">
        <v>28</v>
      </c>
      <c r="E30" s="6">
        <v>0</v>
      </c>
      <c r="F30" s="6">
        <v>0</v>
      </c>
      <c r="G30" s="6"/>
      <c r="H30" s="6"/>
      <c r="I30" s="6"/>
      <c r="J30" s="6"/>
      <c r="K30" s="6"/>
      <c r="L30" s="464">
        <v>0</v>
      </c>
    </row>
    <row r="31" spans="1:12" ht="12.75" hidden="1">
      <c r="A31" s="463"/>
      <c r="B31" s="20"/>
      <c r="C31" s="25">
        <v>4440</v>
      </c>
      <c r="D31" s="20" t="s">
        <v>30</v>
      </c>
      <c r="E31" s="6">
        <v>0</v>
      </c>
      <c r="F31" s="6">
        <v>0</v>
      </c>
      <c r="G31" s="6"/>
      <c r="H31" s="6"/>
      <c r="I31" s="6"/>
      <c r="J31" s="6"/>
      <c r="K31" s="6"/>
      <c r="L31" s="464">
        <v>0</v>
      </c>
    </row>
    <row r="32" spans="1:12" ht="15.75" customHeight="1" hidden="1">
      <c r="A32" s="465" t="s">
        <v>32</v>
      </c>
      <c r="B32" s="11" t="s">
        <v>34</v>
      </c>
      <c r="C32" s="11" t="s">
        <v>397</v>
      </c>
      <c r="D32" s="5" t="s">
        <v>35</v>
      </c>
      <c r="E32" s="5">
        <v>0</v>
      </c>
      <c r="F32" s="5">
        <f>F33</f>
        <v>0</v>
      </c>
      <c r="G32" s="5"/>
      <c r="H32" s="5"/>
      <c r="I32" s="5"/>
      <c r="J32" s="5"/>
      <c r="K32" s="5"/>
      <c r="L32" s="466">
        <v>0</v>
      </c>
    </row>
    <row r="33" spans="1:12" ht="15" customHeight="1" hidden="1">
      <c r="A33" s="463"/>
      <c r="B33" s="20"/>
      <c r="C33" s="20"/>
      <c r="D33" s="6" t="s">
        <v>137</v>
      </c>
      <c r="E33" s="6"/>
      <c r="F33" s="6">
        <v>0</v>
      </c>
      <c r="G33" s="6"/>
      <c r="H33" s="6"/>
      <c r="I33" s="6"/>
      <c r="J33" s="6"/>
      <c r="K33" s="6"/>
      <c r="L33" s="464">
        <v>0</v>
      </c>
    </row>
    <row r="34" spans="1:12" ht="23.25" customHeight="1">
      <c r="A34" s="462" t="s">
        <v>49</v>
      </c>
      <c r="B34" s="156" t="s">
        <v>51</v>
      </c>
      <c r="C34" s="156" t="s">
        <v>209</v>
      </c>
      <c r="D34" s="157" t="s">
        <v>52</v>
      </c>
      <c r="E34" s="146">
        <f>'Z 1'!F42</f>
        <v>80000</v>
      </c>
      <c r="F34" s="146">
        <f aca="true" t="shared" si="1" ref="F34:K34">F35+F36+F37+F38+F40+F41+F39</f>
        <v>80000</v>
      </c>
      <c r="G34" s="146">
        <f t="shared" si="1"/>
        <v>80000</v>
      </c>
      <c r="H34" s="146">
        <f t="shared" si="1"/>
        <v>0</v>
      </c>
      <c r="I34" s="146">
        <f t="shared" si="1"/>
        <v>0</v>
      </c>
      <c r="J34" s="146">
        <f t="shared" si="1"/>
        <v>0</v>
      </c>
      <c r="K34" s="146">
        <f t="shared" si="1"/>
        <v>0</v>
      </c>
      <c r="L34" s="467">
        <v>0</v>
      </c>
    </row>
    <row r="35" spans="1:12" ht="12.75">
      <c r="A35" s="465"/>
      <c r="B35" s="11"/>
      <c r="C35" s="22" t="s">
        <v>19</v>
      </c>
      <c r="D35" s="114" t="s">
        <v>99</v>
      </c>
      <c r="E35" s="14">
        <v>0</v>
      </c>
      <c r="F35" s="14">
        <f>'Z 2 '!D48</f>
        <v>4000</v>
      </c>
      <c r="G35" s="14">
        <f>F35</f>
        <v>4000</v>
      </c>
      <c r="H35" s="14"/>
      <c r="I35" s="14"/>
      <c r="J35" s="14"/>
      <c r="K35" s="14"/>
      <c r="L35" s="468">
        <v>0</v>
      </c>
    </row>
    <row r="36" spans="1:12" ht="12.75">
      <c r="A36" s="469"/>
      <c r="B36" s="22"/>
      <c r="C36" s="22" t="s">
        <v>23</v>
      </c>
      <c r="D36" s="114" t="s">
        <v>101</v>
      </c>
      <c r="E36" s="14">
        <v>0</v>
      </c>
      <c r="F36" s="14">
        <v>67300</v>
      </c>
      <c r="G36" s="14">
        <f>F36</f>
        <v>67300</v>
      </c>
      <c r="H36" s="14"/>
      <c r="I36" s="14"/>
      <c r="J36" s="14"/>
      <c r="K36" s="14"/>
      <c r="L36" s="470">
        <v>0</v>
      </c>
    </row>
    <row r="37" spans="1:12" ht="12.75">
      <c r="A37" s="465"/>
      <c r="B37" s="11"/>
      <c r="C37" s="22" t="s">
        <v>45</v>
      </c>
      <c r="D37" s="114" t="s">
        <v>46</v>
      </c>
      <c r="E37" s="14">
        <v>0</v>
      </c>
      <c r="F37" s="14">
        <v>3500</v>
      </c>
      <c r="G37" s="14">
        <f>F37</f>
        <v>3500</v>
      </c>
      <c r="H37" s="14"/>
      <c r="I37" s="14"/>
      <c r="J37" s="14"/>
      <c r="K37" s="14"/>
      <c r="L37" s="471">
        <v>0</v>
      </c>
    </row>
    <row r="38" spans="1:12" ht="12.75">
      <c r="A38" s="465"/>
      <c r="B38" s="11"/>
      <c r="C38" s="22" t="s">
        <v>81</v>
      </c>
      <c r="D38" s="114" t="s">
        <v>89</v>
      </c>
      <c r="E38" s="14">
        <v>0</v>
      </c>
      <c r="F38" s="14">
        <v>5000</v>
      </c>
      <c r="G38" s="14">
        <f>F38</f>
        <v>5000</v>
      </c>
      <c r="H38" s="14"/>
      <c r="I38" s="14"/>
      <c r="J38" s="14"/>
      <c r="K38" s="14"/>
      <c r="L38" s="471">
        <v>0</v>
      </c>
    </row>
    <row r="39" spans="1:12" ht="12.75">
      <c r="A39" s="465"/>
      <c r="B39" s="11"/>
      <c r="C39" s="22" t="s">
        <v>104</v>
      </c>
      <c r="D39" s="114" t="s">
        <v>224</v>
      </c>
      <c r="E39" s="14">
        <v>0</v>
      </c>
      <c r="F39" s="14">
        <v>200</v>
      </c>
      <c r="G39" s="14">
        <f>F39</f>
        <v>200</v>
      </c>
      <c r="H39" s="14"/>
      <c r="I39" s="14"/>
      <c r="J39" s="14"/>
      <c r="K39" s="14"/>
      <c r="L39" s="471">
        <v>0</v>
      </c>
    </row>
    <row r="40" spans="1:12" ht="12.75" hidden="1">
      <c r="A40" s="465"/>
      <c r="B40" s="11"/>
      <c r="C40" s="22" t="s">
        <v>790</v>
      </c>
      <c r="D40" s="21" t="s">
        <v>561</v>
      </c>
      <c r="E40" s="14">
        <v>0</v>
      </c>
      <c r="F40" s="14">
        <v>0</v>
      </c>
      <c r="G40" s="14"/>
      <c r="H40" s="14"/>
      <c r="I40" s="14"/>
      <c r="J40" s="14"/>
      <c r="K40" s="14"/>
      <c r="L40" s="471">
        <v>0</v>
      </c>
    </row>
    <row r="41" spans="1:12" ht="12.75" hidden="1">
      <c r="A41" s="465"/>
      <c r="B41" s="11"/>
      <c r="C41" s="22" t="s">
        <v>328</v>
      </c>
      <c r="D41" s="21" t="s">
        <v>791</v>
      </c>
      <c r="E41" s="14">
        <v>0</v>
      </c>
      <c r="F41" s="14">
        <v>0</v>
      </c>
      <c r="G41" s="14"/>
      <c r="H41" s="14"/>
      <c r="I41" s="14"/>
      <c r="J41" s="14"/>
      <c r="K41" s="14"/>
      <c r="L41" s="471">
        <v>0</v>
      </c>
    </row>
    <row r="42" spans="1:12" ht="25.5">
      <c r="A42" s="462" t="s">
        <v>54</v>
      </c>
      <c r="B42" s="156" t="s">
        <v>56</v>
      </c>
      <c r="C42" s="156" t="s">
        <v>209</v>
      </c>
      <c r="D42" s="157" t="s">
        <v>57</v>
      </c>
      <c r="E42" s="146">
        <f>'Z 1'!F45</f>
        <v>40000</v>
      </c>
      <c r="F42" s="146">
        <f aca="true" t="shared" si="2" ref="F42:K42">F43</f>
        <v>40000</v>
      </c>
      <c r="G42" s="146">
        <f t="shared" si="2"/>
        <v>40000</v>
      </c>
      <c r="H42" s="146">
        <f t="shared" si="2"/>
        <v>0</v>
      </c>
      <c r="I42" s="146">
        <f t="shared" si="2"/>
        <v>0</v>
      </c>
      <c r="J42" s="146">
        <f t="shared" si="2"/>
        <v>0</v>
      </c>
      <c r="K42" s="146">
        <f t="shared" si="2"/>
        <v>0</v>
      </c>
      <c r="L42" s="459">
        <v>0</v>
      </c>
    </row>
    <row r="43" spans="1:12" ht="12.75">
      <c r="A43" s="465"/>
      <c r="B43" s="11"/>
      <c r="C43" s="22" t="s">
        <v>23</v>
      </c>
      <c r="D43" s="114" t="s">
        <v>101</v>
      </c>
      <c r="E43" s="14">
        <v>0</v>
      </c>
      <c r="F43" s="14">
        <f>'Z 2 '!D56</f>
        <v>40000</v>
      </c>
      <c r="G43" s="14">
        <f>F43</f>
        <v>40000</v>
      </c>
      <c r="H43" s="14"/>
      <c r="I43" s="14"/>
      <c r="J43" s="14"/>
      <c r="K43" s="14"/>
      <c r="L43" s="466">
        <v>0</v>
      </c>
    </row>
    <row r="44" spans="1:12" ht="25.5">
      <c r="A44" s="462" t="s">
        <v>54</v>
      </c>
      <c r="B44" s="156" t="s">
        <v>58</v>
      </c>
      <c r="C44" s="156" t="s">
        <v>209</v>
      </c>
      <c r="D44" s="157" t="s">
        <v>59</v>
      </c>
      <c r="E44" s="146">
        <f>'Z 1'!F47</f>
        <v>18000</v>
      </c>
      <c r="F44" s="146">
        <f aca="true" t="shared" si="3" ref="F44:K44">F45</f>
        <v>18000</v>
      </c>
      <c r="G44" s="146">
        <f t="shared" si="3"/>
        <v>18000</v>
      </c>
      <c r="H44" s="146">
        <f t="shared" si="3"/>
        <v>0</v>
      </c>
      <c r="I44" s="146">
        <f t="shared" si="3"/>
        <v>0</v>
      </c>
      <c r="J44" s="146">
        <f t="shared" si="3"/>
        <v>0</v>
      </c>
      <c r="K44" s="146">
        <f t="shared" si="3"/>
        <v>0</v>
      </c>
      <c r="L44" s="459">
        <v>0</v>
      </c>
    </row>
    <row r="45" spans="1:12" ht="12.75">
      <c r="A45" s="469"/>
      <c r="B45" s="22"/>
      <c r="C45" s="22" t="s">
        <v>23</v>
      </c>
      <c r="D45" s="114" t="s">
        <v>101</v>
      </c>
      <c r="E45" s="14">
        <v>0</v>
      </c>
      <c r="F45" s="14">
        <f>'Z 2 '!D58</f>
        <v>18000</v>
      </c>
      <c r="G45" s="14">
        <f>F45</f>
        <v>18000</v>
      </c>
      <c r="H45" s="14"/>
      <c r="I45" s="14"/>
      <c r="J45" s="14"/>
      <c r="K45" s="14"/>
      <c r="L45" s="471">
        <v>0</v>
      </c>
    </row>
    <row r="46" spans="1:12" ht="12.75">
      <c r="A46" s="462" t="s">
        <v>54</v>
      </c>
      <c r="B46" s="156" t="s">
        <v>60</v>
      </c>
      <c r="C46" s="156" t="s">
        <v>209</v>
      </c>
      <c r="D46" s="146" t="s">
        <v>61</v>
      </c>
      <c r="E46" s="146">
        <f>'Z 1'!F50</f>
        <v>180056</v>
      </c>
      <c r="F46" s="146">
        <f aca="true" t="shared" si="4" ref="F46:K46">SUM(F47:F64)</f>
        <v>180056</v>
      </c>
      <c r="G46" s="146">
        <f t="shared" si="4"/>
        <v>180056</v>
      </c>
      <c r="H46" s="146">
        <f t="shared" si="4"/>
        <v>133350</v>
      </c>
      <c r="I46" s="146">
        <f t="shared" si="4"/>
        <v>27350</v>
      </c>
      <c r="J46" s="146">
        <f t="shared" si="4"/>
        <v>0</v>
      </c>
      <c r="K46" s="146">
        <f t="shared" si="4"/>
        <v>0</v>
      </c>
      <c r="L46" s="459">
        <v>0</v>
      </c>
    </row>
    <row r="47" spans="1:12" ht="12.75">
      <c r="A47" s="463"/>
      <c r="B47" s="11"/>
      <c r="C47" s="22" t="s">
        <v>9</v>
      </c>
      <c r="D47" s="114" t="s">
        <v>10</v>
      </c>
      <c r="E47" s="14">
        <v>0</v>
      </c>
      <c r="F47" s="14">
        <f>'Z 2 '!D60</f>
        <v>53040</v>
      </c>
      <c r="G47" s="14">
        <f>F47</f>
        <v>53040</v>
      </c>
      <c r="H47" s="14">
        <f>G47</f>
        <v>53040</v>
      </c>
      <c r="I47" s="14"/>
      <c r="J47" s="14"/>
      <c r="K47" s="14"/>
      <c r="L47" s="471">
        <v>0</v>
      </c>
    </row>
    <row r="48" spans="1:12" ht="22.5">
      <c r="A48" s="463"/>
      <c r="B48" s="11"/>
      <c r="C48" s="22" t="s">
        <v>11</v>
      </c>
      <c r="D48" s="114" t="s">
        <v>12</v>
      </c>
      <c r="E48" s="14">
        <v>0</v>
      </c>
      <c r="F48" s="14">
        <f>'Z 2 '!D61</f>
        <v>69360</v>
      </c>
      <c r="G48" s="14">
        <f aca="true" t="shared" si="5" ref="G48:H64">F48</f>
        <v>69360</v>
      </c>
      <c r="H48" s="14">
        <f t="shared" si="5"/>
        <v>69360</v>
      </c>
      <c r="I48" s="14"/>
      <c r="J48" s="14"/>
      <c r="K48" s="14"/>
      <c r="L48" s="471">
        <v>0</v>
      </c>
    </row>
    <row r="49" spans="1:12" ht="12.75">
      <c r="A49" s="463"/>
      <c r="B49" s="11"/>
      <c r="C49" s="22" t="s">
        <v>13</v>
      </c>
      <c r="D49" s="115" t="s">
        <v>409</v>
      </c>
      <c r="E49" s="14">
        <v>0</v>
      </c>
      <c r="F49" s="14">
        <f>'Z 2 '!D62</f>
        <v>10950</v>
      </c>
      <c r="G49" s="14">
        <f t="shared" si="5"/>
        <v>10950</v>
      </c>
      <c r="H49" s="14">
        <f t="shared" si="5"/>
        <v>10950</v>
      </c>
      <c r="I49" s="14"/>
      <c r="J49" s="14"/>
      <c r="K49" s="14"/>
      <c r="L49" s="471">
        <v>0</v>
      </c>
    </row>
    <row r="50" spans="1:12" ht="12.75">
      <c r="A50" s="463"/>
      <c r="B50" s="11"/>
      <c r="C50" s="109" t="s">
        <v>40</v>
      </c>
      <c r="D50" s="114" t="s">
        <v>76</v>
      </c>
      <c r="E50" s="14">
        <v>0</v>
      </c>
      <c r="F50" s="14">
        <f>'Z 2 '!D63</f>
        <v>24083</v>
      </c>
      <c r="G50" s="14">
        <f t="shared" si="5"/>
        <v>24083</v>
      </c>
      <c r="H50" s="14"/>
      <c r="I50" s="14">
        <f>G50</f>
        <v>24083</v>
      </c>
      <c r="J50" s="14"/>
      <c r="K50" s="14"/>
      <c r="L50" s="471">
        <v>0</v>
      </c>
    </row>
    <row r="51" spans="1:12" ht="13.5" customHeight="1">
      <c r="A51" s="463"/>
      <c r="B51" s="11"/>
      <c r="C51" s="109" t="s">
        <v>15</v>
      </c>
      <c r="D51" s="114" t="s">
        <v>16</v>
      </c>
      <c r="E51" s="14">
        <v>0</v>
      </c>
      <c r="F51" s="14">
        <f>'Z 2 '!D64</f>
        <v>3267</v>
      </c>
      <c r="G51" s="14">
        <f t="shared" si="5"/>
        <v>3267</v>
      </c>
      <c r="H51" s="14"/>
      <c r="I51" s="14">
        <f>G51</f>
        <v>3267</v>
      </c>
      <c r="J51" s="14"/>
      <c r="K51" s="14"/>
      <c r="L51" s="471">
        <v>0</v>
      </c>
    </row>
    <row r="52" spans="1:12" ht="15" customHeight="1">
      <c r="A52" s="463"/>
      <c r="B52" s="11"/>
      <c r="C52" s="22" t="s">
        <v>17</v>
      </c>
      <c r="D52" s="115" t="s">
        <v>18</v>
      </c>
      <c r="E52" s="14">
        <v>0</v>
      </c>
      <c r="F52" s="14">
        <f>'Z 2 '!D65</f>
        <v>2288</v>
      </c>
      <c r="G52" s="14">
        <f t="shared" si="5"/>
        <v>2288</v>
      </c>
      <c r="H52" s="14"/>
      <c r="I52" s="14"/>
      <c r="J52" s="14"/>
      <c r="K52" s="14"/>
      <c r="L52" s="471">
        <v>0</v>
      </c>
    </row>
    <row r="53" spans="1:12" ht="15" customHeight="1">
      <c r="A53" s="463"/>
      <c r="B53" s="11"/>
      <c r="C53" s="22" t="s">
        <v>19</v>
      </c>
      <c r="D53" s="114" t="s">
        <v>99</v>
      </c>
      <c r="E53" s="14">
        <v>0</v>
      </c>
      <c r="F53" s="14">
        <f>'Z 2 '!D66</f>
        <v>2500</v>
      </c>
      <c r="G53" s="14">
        <f t="shared" si="5"/>
        <v>2500</v>
      </c>
      <c r="H53" s="14"/>
      <c r="I53" s="14"/>
      <c r="J53" s="14"/>
      <c r="K53" s="14"/>
      <c r="L53" s="471">
        <v>0</v>
      </c>
    </row>
    <row r="54" spans="1:12" ht="15" customHeight="1">
      <c r="A54" s="463"/>
      <c r="B54" s="11"/>
      <c r="C54" s="22" t="s">
        <v>82</v>
      </c>
      <c r="D54" s="114" t="s">
        <v>83</v>
      </c>
      <c r="E54" s="14">
        <v>0</v>
      </c>
      <c r="F54" s="14">
        <f>'Z 2 '!D67</f>
        <v>150</v>
      </c>
      <c r="G54" s="14">
        <f t="shared" si="5"/>
        <v>150</v>
      </c>
      <c r="H54" s="14"/>
      <c r="I54" s="14"/>
      <c r="J54" s="14"/>
      <c r="K54" s="14"/>
      <c r="L54" s="471">
        <v>0</v>
      </c>
    </row>
    <row r="55" spans="1:12" ht="15" customHeight="1">
      <c r="A55" s="463"/>
      <c r="B55" s="11"/>
      <c r="C55" s="22" t="s">
        <v>23</v>
      </c>
      <c r="D55" s="115" t="s">
        <v>101</v>
      </c>
      <c r="E55" s="14">
        <v>0</v>
      </c>
      <c r="F55" s="14">
        <f>'Z 2 '!D68</f>
        <v>3338</v>
      </c>
      <c r="G55" s="14">
        <f t="shared" si="5"/>
        <v>3338</v>
      </c>
      <c r="H55" s="14"/>
      <c r="I55" s="14"/>
      <c r="J55" s="14"/>
      <c r="K55" s="14"/>
      <c r="L55" s="471">
        <v>0</v>
      </c>
    </row>
    <row r="56" spans="1:12" ht="15" customHeight="1">
      <c r="A56" s="463"/>
      <c r="B56" s="11"/>
      <c r="C56" s="22" t="s">
        <v>671</v>
      </c>
      <c r="D56" s="114" t="s">
        <v>672</v>
      </c>
      <c r="E56" s="14">
        <v>0</v>
      </c>
      <c r="F56" s="14">
        <f>'Z 2 '!D69</f>
        <v>780</v>
      </c>
      <c r="G56" s="14">
        <f t="shared" si="5"/>
        <v>780</v>
      </c>
      <c r="H56" s="14"/>
      <c r="I56" s="14"/>
      <c r="J56" s="14"/>
      <c r="K56" s="14"/>
      <c r="L56" s="471">
        <v>0</v>
      </c>
    </row>
    <row r="57" spans="1:12" ht="15" customHeight="1">
      <c r="A57" s="463"/>
      <c r="B57" s="11"/>
      <c r="C57" s="22" t="s">
        <v>306</v>
      </c>
      <c r="D57" s="114" t="s">
        <v>308</v>
      </c>
      <c r="E57" s="14">
        <v>0</v>
      </c>
      <c r="F57" s="14">
        <f>'Z 2 '!D70</f>
        <v>660</v>
      </c>
      <c r="G57" s="14">
        <f t="shared" si="5"/>
        <v>660</v>
      </c>
      <c r="H57" s="14"/>
      <c r="I57" s="14"/>
      <c r="J57" s="14"/>
      <c r="K57" s="14"/>
      <c r="L57" s="471">
        <v>0</v>
      </c>
    </row>
    <row r="58" spans="1:12" ht="15" customHeight="1">
      <c r="A58" s="463"/>
      <c r="B58" s="11"/>
      <c r="C58" s="22" t="s">
        <v>298</v>
      </c>
      <c r="D58" s="114" t="s">
        <v>302</v>
      </c>
      <c r="E58" s="14">
        <v>0</v>
      </c>
      <c r="F58" s="14">
        <f>'Z 2 '!D71</f>
        <v>2000</v>
      </c>
      <c r="G58" s="14">
        <f t="shared" si="5"/>
        <v>2000</v>
      </c>
      <c r="H58" s="14"/>
      <c r="I58" s="14"/>
      <c r="J58" s="14"/>
      <c r="K58" s="14"/>
      <c r="L58" s="471">
        <v>0</v>
      </c>
    </row>
    <row r="59" spans="1:12" ht="15" customHeight="1">
      <c r="A59" s="463"/>
      <c r="B59" s="11"/>
      <c r="C59" s="22" t="s">
        <v>315</v>
      </c>
      <c r="D59" s="114" t="s">
        <v>316</v>
      </c>
      <c r="E59" s="14">
        <v>0</v>
      </c>
      <c r="F59" s="14">
        <f>'Z 2 '!D72</f>
        <v>1440</v>
      </c>
      <c r="G59" s="14">
        <f t="shared" si="5"/>
        <v>1440</v>
      </c>
      <c r="H59" s="14"/>
      <c r="I59" s="14"/>
      <c r="J59" s="14"/>
      <c r="K59" s="14"/>
      <c r="L59" s="471">
        <v>0</v>
      </c>
    </row>
    <row r="60" spans="1:12" ht="15" customHeight="1">
      <c r="A60" s="463"/>
      <c r="B60" s="11"/>
      <c r="C60" s="22" t="s">
        <v>25</v>
      </c>
      <c r="D60" s="115" t="s">
        <v>26</v>
      </c>
      <c r="E60" s="14">
        <v>0</v>
      </c>
      <c r="F60" s="14">
        <f>'Z 2 '!D73</f>
        <v>500</v>
      </c>
      <c r="G60" s="14">
        <f t="shared" si="5"/>
        <v>500</v>
      </c>
      <c r="H60" s="14"/>
      <c r="I60" s="14"/>
      <c r="J60" s="14"/>
      <c r="K60" s="14"/>
      <c r="L60" s="471">
        <v>0</v>
      </c>
    </row>
    <row r="61" spans="1:12" ht="15" customHeight="1">
      <c r="A61" s="463"/>
      <c r="B61" s="11"/>
      <c r="C61" s="22" t="s">
        <v>27</v>
      </c>
      <c r="D61" s="115" t="s">
        <v>210</v>
      </c>
      <c r="E61" s="14">
        <v>0</v>
      </c>
      <c r="F61" s="14">
        <f>'Z 2 '!D74</f>
        <v>2000</v>
      </c>
      <c r="G61" s="14">
        <f t="shared" si="5"/>
        <v>2000</v>
      </c>
      <c r="H61" s="14"/>
      <c r="I61" s="14"/>
      <c r="J61" s="14"/>
      <c r="K61" s="14"/>
      <c r="L61" s="471">
        <v>0</v>
      </c>
    </row>
    <row r="62" spans="1:12" ht="15" customHeight="1">
      <c r="A62" s="463"/>
      <c r="B62" s="11"/>
      <c r="C62" s="22" t="s">
        <v>29</v>
      </c>
      <c r="D62" s="115" t="s">
        <v>30</v>
      </c>
      <c r="E62" s="14">
        <v>0</v>
      </c>
      <c r="F62" s="14">
        <f>'Z 2 '!D75</f>
        <v>3150</v>
      </c>
      <c r="G62" s="14">
        <f t="shared" si="5"/>
        <v>3150</v>
      </c>
      <c r="H62" s="14"/>
      <c r="I62" s="14"/>
      <c r="J62" s="14"/>
      <c r="K62" s="14"/>
      <c r="L62" s="471">
        <v>0</v>
      </c>
    </row>
    <row r="63" spans="1:12" ht="15" customHeight="1">
      <c r="A63" s="463"/>
      <c r="B63" s="11"/>
      <c r="C63" s="22" t="s">
        <v>300</v>
      </c>
      <c r="D63" s="114" t="s">
        <v>304</v>
      </c>
      <c r="E63" s="14">
        <v>0</v>
      </c>
      <c r="F63" s="14">
        <f>'Z 2 '!D76</f>
        <v>250</v>
      </c>
      <c r="G63" s="14">
        <f t="shared" si="5"/>
        <v>250</v>
      </c>
      <c r="H63" s="14"/>
      <c r="I63" s="14"/>
      <c r="J63" s="14"/>
      <c r="K63" s="14"/>
      <c r="L63" s="471">
        <v>0</v>
      </c>
    </row>
    <row r="64" spans="1:12" ht="15" customHeight="1">
      <c r="A64" s="463"/>
      <c r="B64" s="11"/>
      <c r="C64" s="22" t="s">
        <v>301</v>
      </c>
      <c r="D64" s="114" t="s">
        <v>305</v>
      </c>
      <c r="E64" s="14">
        <v>0</v>
      </c>
      <c r="F64" s="14">
        <f>'Z 2 '!D77</f>
        <v>300</v>
      </c>
      <c r="G64" s="14">
        <f t="shared" si="5"/>
        <v>300</v>
      </c>
      <c r="H64" s="14"/>
      <c r="I64" s="14"/>
      <c r="J64" s="14"/>
      <c r="K64" s="14"/>
      <c r="L64" s="471">
        <v>0</v>
      </c>
    </row>
    <row r="65" spans="1:12" ht="12.75">
      <c r="A65" s="462" t="s">
        <v>63</v>
      </c>
      <c r="B65" s="156" t="s">
        <v>65</v>
      </c>
      <c r="C65" s="156" t="s">
        <v>209</v>
      </c>
      <c r="D65" s="146" t="s">
        <v>66</v>
      </c>
      <c r="E65" s="146">
        <f>'Z 1'!F54</f>
        <v>102748</v>
      </c>
      <c r="F65" s="146">
        <f aca="true" t="shared" si="6" ref="F65:K65">F66+F67+F68+F69+F70+F71+F72+F73+F74</f>
        <v>102748</v>
      </c>
      <c r="G65" s="146">
        <f t="shared" si="6"/>
        <v>102748</v>
      </c>
      <c r="H65" s="146">
        <f t="shared" si="6"/>
        <v>82312</v>
      </c>
      <c r="I65" s="146">
        <f t="shared" si="6"/>
        <v>14782</v>
      </c>
      <c r="J65" s="146">
        <f t="shared" si="6"/>
        <v>0</v>
      </c>
      <c r="K65" s="146">
        <f t="shared" si="6"/>
        <v>0</v>
      </c>
      <c r="L65" s="459">
        <v>0</v>
      </c>
    </row>
    <row r="66" spans="1:12" ht="12.75">
      <c r="A66" s="463"/>
      <c r="B66" s="11"/>
      <c r="C66" s="22" t="s">
        <v>9</v>
      </c>
      <c r="D66" s="114" t="s">
        <v>10</v>
      </c>
      <c r="E66" s="14">
        <v>0</v>
      </c>
      <c r="F66" s="14">
        <f>'Z 2 '!D80</f>
        <v>70400</v>
      </c>
      <c r="G66" s="14">
        <f>F66</f>
        <v>70400</v>
      </c>
      <c r="H66" s="14">
        <f>G66</f>
        <v>70400</v>
      </c>
      <c r="I66" s="14"/>
      <c r="J66" s="14"/>
      <c r="K66" s="14"/>
      <c r="L66" s="471">
        <v>0</v>
      </c>
    </row>
    <row r="67" spans="1:12" ht="12.75">
      <c r="A67" s="463"/>
      <c r="B67" s="11"/>
      <c r="C67" s="22" t="s">
        <v>13</v>
      </c>
      <c r="D67" s="115" t="s">
        <v>409</v>
      </c>
      <c r="E67" s="14">
        <v>0</v>
      </c>
      <c r="F67" s="14">
        <f>'Z 2 '!D81</f>
        <v>4712</v>
      </c>
      <c r="G67" s="14">
        <f aca="true" t="shared" si="7" ref="G67:G74">F67</f>
        <v>4712</v>
      </c>
      <c r="H67" s="14">
        <f>G67</f>
        <v>4712</v>
      </c>
      <c r="I67" s="14"/>
      <c r="J67" s="14"/>
      <c r="K67" s="14"/>
      <c r="L67" s="471">
        <v>0</v>
      </c>
    </row>
    <row r="68" spans="1:12" ht="12.75">
      <c r="A68" s="463"/>
      <c r="B68" s="11"/>
      <c r="C68" s="109" t="s">
        <v>40</v>
      </c>
      <c r="D68" s="114" t="s">
        <v>76</v>
      </c>
      <c r="E68" s="14">
        <v>0</v>
      </c>
      <c r="F68" s="14">
        <f>'Z 2 '!D82</f>
        <v>12942</v>
      </c>
      <c r="G68" s="14">
        <f t="shared" si="7"/>
        <v>12942</v>
      </c>
      <c r="H68" s="14"/>
      <c r="I68" s="14">
        <f>G68</f>
        <v>12942</v>
      </c>
      <c r="J68" s="14"/>
      <c r="K68" s="14"/>
      <c r="L68" s="471">
        <v>0</v>
      </c>
    </row>
    <row r="69" spans="1:12" ht="12.75">
      <c r="A69" s="463"/>
      <c r="B69" s="11"/>
      <c r="C69" s="109" t="s">
        <v>15</v>
      </c>
      <c r="D69" s="114" t="s">
        <v>16</v>
      </c>
      <c r="E69" s="14">
        <v>0</v>
      </c>
      <c r="F69" s="14">
        <f>'Z 2 '!D83</f>
        <v>1840</v>
      </c>
      <c r="G69" s="14">
        <f t="shared" si="7"/>
        <v>1840</v>
      </c>
      <c r="H69" s="14"/>
      <c r="I69" s="14">
        <f>G69</f>
        <v>1840</v>
      </c>
      <c r="J69" s="14"/>
      <c r="K69" s="14"/>
      <c r="L69" s="471">
        <v>0</v>
      </c>
    </row>
    <row r="70" spans="1:12" ht="12.75">
      <c r="A70" s="463"/>
      <c r="B70" s="11"/>
      <c r="C70" s="109" t="s">
        <v>669</v>
      </c>
      <c r="D70" s="114" t="s">
        <v>670</v>
      </c>
      <c r="E70" s="14">
        <v>0</v>
      </c>
      <c r="F70" s="14">
        <f>'Z 2 '!D84</f>
        <v>7200</v>
      </c>
      <c r="G70" s="14">
        <f t="shared" si="7"/>
        <v>7200</v>
      </c>
      <c r="H70" s="14">
        <f>G70</f>
        <v>7200</v>
      </c>
      <c r="I70" s="14"/>
      <c r="J70" s="14"/>
      <c r="K70" s="14"/>
      <c r="L70" s="471">
        <v>0</v>
      </c>
    </row>
    <row r="71" spans="1:12" ht="12.75">
      <c r="A71" s="463"/>
      <c r="B71" s="11"/>
      <c r="C71" s="22" t="s">
        <v>17</v>
      </c>
      <c r="D71" s="115" t="s">
        <v>18</v>
      </c>
      <c r="E71" s="14">
        <v>0</v>
      </c>
      <c r="F71" s="14">
        <f>'Z 2 '!D85</f>
        <v>1279</v>
      </c>
      <c r="G71" s="14">
        <f t="shared" si="7"/>
        <v>1279</v>
      </c>
      <c r="H71" s="14"/>
      <c r="I71" s="14"/>
      <c r="J71" s="14"/>
      <c r="K71" s="14"/>
      <c r="L71" s="471">
        <v>0</v>
      </c>
    </row>
    <row r="72" spans="1:12" ht="12.75">
      <c r="A72" s="463"/>
      <c r="B72" s="11"/>
      <c r="C72" s="22" t="s">
        <v>23</v>
      </c>
      <c r="D72" s="115" t="s">
        <v>101</v>
      </c>
      <c r="E72" s="14">
        <v>0</v>
      </c>
      <c r="F72" s="14">
        <f>'Z 2 '!D86</f>
        <v>1061</v>
      </c>
      <c r="G72" s="14">
        <f t="shared" si="7"/>
        <v>1061</v>
      </c>
      <c r="H72" s="14"/>
      <c r="I72" s="14"/>
      <c r="J72" s="14"/>
      <c r="K72" s="14"/>
      <c r="L72" s="471">
        <v>0</v>
      </c>
    </row>
    <row r="73" spans="1:12" ht="12.75">
      <c r="A73" s="463"/>
      <c r="B73" s="11"/>
      <c r="C73" s="22" t="s">
        <v>25</v>
      </c>
      <c r="D73" s="115" t="s">
        <v>26</v>
      </c>
      <c r="E73" s="14">
        <v>0</v>
      </c>
      <c r="F73" s="14">
        <f>'Z 2 '!D87</f>
        <v>680</v>
      </c>
      <c r="G73" s="14">
        <f t="shared" si="7"/>
        <v>680</v>
      </c>
      <c r="H73" s="14"/>
      <c r="I73" s="14"/>
      <c r="J73" s="14"/>
      <c r="K73" s="14"/>
      <c r="L73" s="471">
        <v>0</v>
      </c>
    </row>
    <row r="74" spans="1:12" ht="12.75">
      <c r="A74" s="463"/>
      <c r="B74" s="11"/>
      <c r="C74" s="22" t="s">
        <v>29</v>
      </c>
      <c r="D74" s="115" t="s">
        <v>30</v>
      </c>
      <c r="E74" s="14">
        <v>0</v>
      </c>
      <c r="F74" s="14">
        <f>'Z 2 '!D88</f>
        <v>2634</v>
      </c>
      <c r="G74" s="14">
        <f t="shared" si="7"/>
        <v>2634</v>
      </c>
      <c r="H74" s="14"/>
      <c r="I74" s="14"/>
      <c r="J74" s="14"/>
      <c r="K74" s="14"/>
      <c r="L74" s="471">
        <v>0</v>
      </c>
    </row>
    <row r="75" spans="1:12" ht="15.75" customHeight="1">
      <c r="A75" s="462" t="s">
        <v>63</v>
      </c>
      <c r="B75" s="156" t="s">
        <v>74</v>
      </c>
      <c r="C75" s="156" t="s">
        <v>209</v>
      </c>
      <c r="D75" s="146" t="s">
        <v>75</v>
      </c>
      <c r="E75" s="146">
        <f>'Z 1'!F62</f>
        <v>14000</v>
      </c>
      <c r="F75" s="146">
        <f aca="true" t="shared" si="8" ref="F75:K75">SUM(F76:F83)</f>
        <v>14000</v>
      </c>
      <c r="G75" s="146">
        <f t="shared" si="8"/>
        <v>14000</v>
      </c>
      <c r="H75" s="146">
        <f t="shared" si="8"/>
        <v>5800</v>
      </c>
      <c r="I75" s="146">
        <f t="shared" si="8"/>
        <v>958</v>
      </c>
      <c r="J75" s="146">
        <f t="shared" si="8"/>
        <v>0</v>
      </c>
      <c r="K75" s="146">
        <f t="shared" si="8"/>
        <v>0</v>
      </c>
      <c r="L75" s="459">
        <v>0</v>
      </c>
    </row>
    <row r="76" spans="1:12" ht="15.75" customHeight="1">
      <c r="A76" s="465"/>
      <c r="B76" s="11"/>
      <c r="C76" s="22" t="s">
        <v>8</v>
      </c>
      <c r="D76" s="115" t="s">
        <v>421</v>
      </c>
      <c r="E76" s="14">
        <v>0</v>
      </c>
      <c r="F76" s="14">
        <f>'Z 2 '!D127</f>
        <v>5400</v>
      </c>
      <c r="G76" s="14">
        <f>F76</f>
        <v>5400</v>
      </c>
      <c r="H76" s="14"/>
      <c r="I76" s="14"/>
      <c r="J76" s="14"/>
      <c r="K76" s="14"/>
      <c r="L76" s="471">
        <v>0</v>
      </c>
    </row>
    <row r="77" spans="1:12" ht="15.75" customHeight="1">
      <c r="A77" s="465"/>
      <c r="B77" s="11"/>
      <c r="C77" s="22" t="s">
        <v>40</v>
      </c>
      <c r="D77" s="115" t="s">
        <v>76</v>
      </c>
      <c r="E77" s="14">
        <v>0</v>
      </c>
      <c r="F77" s="14">
        <f>'Z 2 '!D128</f>
        <v>838</v>
      </c>
      <c r="G77" s="14">
        <f aca="true" t="shared" si="9" ref="G77:G83">F77</f>
        <v>838</v>
      </c>
      <c r="H77" s="14"/>
      <c r="I77" s="14">
        <f>G77</f>
        <v>838</v>
      </c>
      <c r="J77" s="14"/>
      <c r="K77" s="14"/>
      <c r="L77" s="471">
        <v>0</v>
      </c>
    </row>
    <row r="78" spans="1:12" ht="15.75" customHeight="1">
      <c r="A78" s="465"/>
      <c r="B78" s="11"/>
      <c r="C78" s="22" t="s">
        <v>15</v>
      </c>
      <c r="D78" s="115" t="s">
        <v>16</v>
      </c>
      <c r="E78" s="14">
        <v>0</v>
      </c>
      <c r="F78" s="14">
        <f>'Z 2 '!D129</f>
        <v>120</v>
      </c>
      <c r="G78" s="14">
        <f t="shared" si="9"/>
        <v>120</v>
      </c>
      <c r="H78" s="14"/>
      <c r="I78" s="14">
        <f>G78</f>
        <v>120</v>
      </c>
      <c r="J78" s="14"/>
      <c r="K78" s="14"/>
      <c r="L78" s="471">
        <v>0</v>
      </c>
    </row>
    <row r="79" spans="1:12" ht="15.75" customHeight="1">
      <c r="A79" s="465"/>
      <c r="B79" s="11"/>
      <c r="C79" s="22" t="s">
        <v>669</v>
      </c>
      <c r="D79" s="115" t="s">
        <v>670</v>
      </c>
      <c r="E79" s="14">
        <v>0</v>
      </c>
      <c r="F79" s="14">
        <f>'Z 2 '!D130</f>
        <v>5800</v>
      </c>
      <c r="G79" s="14">
        <f t="shared" si="9"/>
        <v>5800</v>
      </c>
      <c r="H79" s="14">
        <f>G79</f>
        <v>5800</v>
      </c>
      <c r="I79" s="14"/>
      <c r="J79" s="14"/>
      <c r="K79" s="14"/>
      <c r="L79" s="471">
        <v>0</v>
      </c>
    </row>
    <row r="80" spans="1:12" ht="15.75" customHeight="1">
      <c r="A80" s="465"/>
      <c r="B80" s="11"/>
      <c r="C80" s="22" t="s">
        <v>17</v>
      </c>
      <c r="D80" s="115" t="s">
        <v>18</v>
      </c>
      <c r="E80" s="14">
        <v>0</v>
      </c>
      <c r="F80" s="14">
        <f>'Z 2 '!D131</f>
        <v>710</v>
      </c>
      <c r="G80" s="14">
        <f t="shared" si="9"/>
        <v>710</v>
      </c>
      <c r="H80" s="14"/>
      <c r="I80" s="14"/>
      <c r="J80" s="14"/>
      <c r="K80" s="14"/>
      <c r="L80" s="471">
        <v>0</v>
      </c>
    </row>
    <row r="81" spans="1:12" ht="15.75" customHeight="1">
      <c r="A81" s="465"/>
      <c r="B81" s="11"/>
      <c r="C81" s="22" t="s">
        <v>23</v>
      </c>
      <c r="D81" s="115" t="s">
        <v>101</v>
      </c>
      <c r="E81" s="14">
        <v>0</v>
      </c>
      <c r="F81" s="14">
        <f>'Z 2 '!D132</f>
        <v>932</v>
      </c>
      <c r="G81" s="14">
        <f t="shared" si="9"/>
        <v>932</v>
      </c>
      <c r="H81" s="14"/>
      <c r="I81" s="14"/>
      <c r="J81" s="14"/>
      <c r="K81" s="14"/>
      <c r="L81" s="471">
        <v>0</v>
      </c>
    </row>
    <row r="82" spans="1:12" ht="15.75" customHeight="1">
      <c r="A82" s="465"/>
      <c r="B82" s="11"/>
      <c r="C82" s="22" t="s">
        <v>298</v>
      </c>
      <c r="D82" s="114" t="s">
        <v>302</v>
      </c>
      <c r="E82" s="14">
        <v>0</v>
      </c>
      <c r="F82" s="14">
        <f>'Z 2 '!D133</f>
        <v>100</v>
      </c>
      <c r="G82" s="14">
        <f t="shared" si="9"/>
        <v>100</v>
      </c>
      <c r="H82" s="14"/>
      <c r="I82" s="14"/>
      <c r="J82" s="14"/>
      <c r="K82" s="14"/>
      <c r="L82" s="471"/>
    </row>
    <row r="83" spans="1:12" ht="16.5" customHeight="1">
      <c r="A83" s="463"/>
      <c r="B83" s="20"/>
      <c r="C83" s="20" t="s">
        <v>300</v>
      </c>
      <c r="D83" s="114" t="s">
        <v>304</v>
      </c>
      <c r="E83" s="6">
        <v>0</v>
      </c>
      <c r="F83" s="14">
        <v>100</v>
      </c>
      <c r="G83" s="14">
        <f t="shared" si="9"/>
        <v>100</v>
      </c>
      <c r="H83" s="14"/>
      <c r="I83" s="14"/>
      <c r="J83" s="14"/>
      <c r="K83" s="14"/>
      <c r="L83" s="464"/>
    </row>
    <row r="84" spans="1:12" ht="24.75" customHeight="1">
      <c r="A84" s="462" t="s">
        <v>79</v>
      </c>
      <c r="B84" s="156" t="s">
        <v>102</v>
      </c>
      <c r="C84" s="156" t="s">
        <v>209</v>
      </c>
      <c r="D84" s="157" t="s">
        <v>425</v>
      </c>
      <c r="E84" s="146">
        <f>'Z 1'!F66</f>
        <v>2215000</v>
      </c>
      <c r="F84" s="146">
        <f aca="true" t="shared" si="10" ref="F84:K84">SUM(F85:F105)</f>
        <v>2215000</v>
      </c>
      <c r="G84" s="146">
        <f t="shared" si="10"/>
        <v>2215000</v>
      </c>
      <c r="H84" s="146">
        <f t="shared" si="10"/>
        <v>1845000</v>
      </c>
      <c r="I84" s="146">
        <f t="shared" si="10"/>
        <v>4000</v>
      </c>
      <c r="J84" s="146">
        <f t="shared" si="10"/>
        <v>0</v>
      </c>
      <c r="K84" s="146">
        <f t="shared" si="10"/>
        <v>0</v>
      </c>
      <c r="L84" s="459">
        <v>0</v>
      </c>
    </row>
    <row r="85" spans="1:12" ht="17.25" customHeight="1">
      <c r="A85" s="472"/>
      <c r="B85" s="249"/>
      <c r="C85" s="239" t="s">
        <v>498</v>
      </c>
      <c r="D85" s="114" t="s">
        <v>756</v>
      </c>
      <c r="E85" s="240">
        <v>0</v>
      </c>
      <c r="F85" s="240">
        <f>'Z 2 '!D147</f>
        <v>155000</v>
      </c>
      <c r="G85" s="240">
        <f>F85</f>
        <v>155000</v>
      </c>
      <c r="H85" s="240">
        <f>G85</f>
        <v>155000</v>
      </c>
      <c r="I85" s="240"/>
      <c r="J85" s="240"/>
      <c r="K85" s="240"/>
      <c r="L85" s="473"/>
    </row>
    <row r="86" spans="1:12" ht="16.5" customHeight="1">
      <c r="A86" s="465"/>
      <c r="B86" s="22"/>
      <c r="C86" s="22" t="s">
        <v>11</v>
      </c>
      <c r="D86" s="114" t="s">
        <v>426</v>
      </c>
      <c r="E86" s="14">
        <v>0</v>
      </c>
      <c r="F86" s="240">
        <f>'Z 2 '!D148</f>
        <v>19000</v>
      </c>
      <c r="G86" s="240">
        <f aca="true" t="shared" si="11" ref="G86:H105">F86</f>
        <v>19000</v>
      </c>
      <c r="H86" s="240">
        <f t="shared" si="11"/>
        <v>19000</v>
      </c>
      <c r="I86" s="240"/>
      <c r="J86" s="240"/>
      <c r="K86" s="240"/>
      <c r="L86" s="471">
        <v>0</v>
      </c>
    </row>
    <row r="87" spans="1:12" ht="14.25" customHeight="1">
      <c r="A87" s="465"/>
      <c r="B87" s="22"/>
      <c r="C87" s="22" t="s">
        <v>13</v>
      </c>
      <c r="D87" s="114" t="s">
        <v>422</v>
      </c>
      <c r="E87" s="14">
        <v>0</v>
      </c>
      <c r="F87" s="240">
        <f>'Z 2 '!D149</f>
        <v>2000</v>
      </c>
      <c r="G87" s="240">
        <f t="shared" si="11"/>
        <v>2000</v>
      </c>
      <c r="H87" s="240">
        <f t="shared" si="11"/>
        <v>2000</v>
      </c>
      <c r="I87" s="240"/>
      <c r="J87" s="240"/>
      <c r="K87" s="240"/>
      <c r="L87" s="471">
        <v>0</v>
      </c>
    </row>
    <row r="88" spans="1:12" ht="21" customHeight="1">
      <c r="A88" s="465"/>
      <c r="B88" s="22"/>
      <c r="C88" s="22" t="s">
        <v>90</v>
      </c>
      <c r="D88" s="114" t="s">
        <v>225</v>
      </c>
      <c r="E88" s="14">
        <v>0</v>
      </c>
      <c r="F88" s="240">
        <f>'Z 2 '!D150</f>
        <v>1415000</v>
      </c>
      <c r="G88" s="240">
        <f t="shared" si="11"/>
        <v>1415000</v>
      </c>
      <c r="H88" s="240">
        <f t="shared" si="11"/>
        <v>1415000</v>
      </c>
      <c r="I88" s="240"/>
      <c r="J88" s="240"/>
      <c r="K88" s="240"/>
      <c r="L88" s="471">
        <v>0</v>
      </c>
    </row>
    <row r="89" spans="1:12" ht="17.25" customHeight="1">
      <c r="A89" s="465"/>
      <c r="B89" s="22"/>
      <c r="C89" s="22" t="s">
        <v>92</v>
      </c>
      <c r="D89" s="115" t="s">
        <v>423</v>
      </c>
      <c r="E89" s="14">
        <v>0</v>
      </c>
      <c r="F89" s="240">
        <f>'Z 2 '!D151</f>
        <v>137000</v>
      </c>
      <c r="G89" s="240">
        <f t="shared" si="11"/>
        <v>137000</v>
      </c>
      <c r="H89" s="240">
        <f t="shared" si="11"/>
        <v>137000</v>
      </c>
      <c r="I89" s="240"/>
      <c r="J89" s="240"/>
      <c r="K89" s="240"/>
      <c r="L89" s="471">
        <v>0</v>
      </c>
    </row>
    <row r="90" spans="1:12" ht="14.25" customHeight="1">
      <c r="A90" s="465"/>
      <c r="B90" s="22"/>
      <c r="C90" s="20" t="s">
        <v>94</v>
      </c>
      <c r="D90" s="115" t="s">
        <v>95</v>
      </c>
      <c r="E90" s="14">
        <v>0</v>
      </c>
      <c r="F90" s="240">
        <f>'Z 2 '!D152</f>
        <v>117000</v>
      </c>
      <c r="G90" s="240">
        <f t="shared" si="11"/>
        <v>117000</v>
      </c>
      <c r="H90" s="240">
        <f t="shared" si="11"/>
        <v>117000</v>
      </c>
      <c r="I90" s="240"/>
      <c r="J90" s="240"/>
      <c r="K90" s="240"/>
      <c r="L90" s="471">
        <v>0</v>
      </c>
    </row>
    <row r="91" spans="1:12" ht="15.75" customHeight="1">
      <c r="A91" s="465"/>
      <c r="B91" s="22"/>
      <c r="C91" s="40" t="s">
        <v>40</v>
      </c>
      <c r="D91" s="114" t="s">
        <v>424</v>
      </c>
      <c r="E91" s="14">
        <v>0</v>
      </c>
      <c r="F91" s="240">
        <f>'Z 2 '!D153</f>
        <v>3500</v>
      </c>
      <c r="G91" s="240">
        <f t="shared" si="11"/>
        <v>3500</v>
      </c>
      <c r="H91" s="240"/>
      <c r="I91" s="240">
        <f>G91</f>
        <v>3500</v>
      </c>
      <c r="J91" s="240"/>
      <c r="K91" s="240"/>
      <c r="L91" s="471">
        <v>0</v>
      </c>
    </row>
    <row r="92" spans="1:12" ht="16.5" customHeight="1">
      <c r="A92" s="465"/>
      <c r="B92" s="22"/>
      <c r="C92" s="40" t="s">
        <v>15</v>
      </c>
      <c r="D92" s="114" t="s">
        <v>16</v>
      </c>
      <c r="E92" s="14">
        <v>0</v>
      </c>
      <c r="F92" s="240">
        <f>'Z 2 '!D154</f>
        <v>500</v>
      </c>
      <c r="G92" s="240">
        <f t="shared" si="11"/>
        <v>500</v>
      </c>
      <c r="H92" s="240"/>
      <c r="I92" s="240">
        <f>G92</f>
        <v>500</v>
      </c>
      <c r="J92" s="240"/>
      <c r="K92" s="240"/>
      <c r="L92" s="471">
        <v>0</v>
      </c>
    </row>
    <row r="93" spans="1:12" ht="13.5" customHeight="1">
      <c r="A93" s="465"/>
      <c r="B93" s="22"/>
      <c r="C93" s="22" t="s">
        <v>500</v>
      </c>
      <c r="D93" s="114" t="s">
        <v>501</v>
      </c>
      <c r="E93" s="14">
        <v>0</v>
      </c>
      <c r="F93" s="240">
        <f>'Z 2 '!D155</f>
        <v>92000</v>
      </c>
      <c r="G93" s="240">
        <f t="shared" si="11"/>
        <v>92000</v>
      </c>
      <c r="H93" s="240"/>
      <c r="I93" s="240"/>
      <c r="J93" s="240"/>
      <c r="K93" s="240"/>
      <c r="L93" s="471">
        <v>0</v>
      </c>
    </row>
    <row r="94" spans="1:12" ht="15" customHeight="1">
      <c r="A94" s="465"/>
      <c r="B94" s="11"/>
      <c r="C94" s="22" t="s">
        <v>17</v>
      </c>
      <c r="D94" s="115" t="s">
        <v>18</v>
      </c>
      <c r="E94" s="14">
        <v>0</v>
      </c>
      <c r="F94" s="240">
        <f>'Z 2 '!D156</f>
        <v>137840</v>
      </c>
      <c r="G94" s="240">
        <f t="shared" si="11"/>
        <v>137840</v>
      </c>
      <c r="H94" s="240"/>
      <c r="I94" s="240"/>
      <c r="J94" s="240"/>
      <c r="K94" s="240"/>
      <c r="L94" s="474">
        <v>0</v>
      </c>
    </row>
    <row r="95" spans="1:12" ht="15.75" customHeight="1">
      <c r="A95" s="465"/>
      <c r="B95" s="11"/>
      <c r="C95" s="22" t="s">
        <v>97</v>
      </c>
      <c r="D95" s="115" t="s">
        <v>98</v>
      </c>
      <c r="E95" s="14">
        <v>0</v>
      </c>
      <c r="F95" s="240">
        <f>'Z 2 '!D157</f>
        <v>20000</v>
      </c>
      <c r="G95" s="240">
        <f t="shared" si="11"/>
        <v>20000</v>
      </c>
      <c r="H95" s="240"/>
      <c r="I95" s="240"/>
      <c r="J95" s="240"/>
      <c r="K95" s="240"/>
      <c r="L95" s="474">
        <v>0</v>
      </c>
    </row>
    <row r="96" spans="1:12" ht="15" customHeight="1">
      <c r="A96" s="465"/>
      <c r="B96" s="11"/>
      <c r="C96" s="22" t="s">
        <v>19</v>
      </c>
      <c r="D96" s="115" t="s">
        <v>99</v>
      </c>
      <c r="E96" s="14">
        <v>0</v>
      </c>
      <c r="F96" s="240">
        <f>'Z 2 '!D158</f>
        <v>18000</v>
      </c>
      <c r="G96" s="240">
        <f t="shared" si="11"/>
        <v>18000</v>
      </c>
      <c r="H96" s="240"/>
      <c r="I96" s="240"/>
      <c r="J96" s="240"/>
      <c r="K96" s="240"/>
      <c r="L96" s="474">
        <v>0</v>
      </c>
    </row>
    <row r="97" spans="1:12" ht="16.5" customHeight="1">
      <c r="A97" s="465"/>
      <c r="B97" s="11"/>
      <c r="C97" s="22" t="s">
        <v>21</v>
      </c>
      <c r="D97" s="115" t="s">
        <v>100</v>
      </c>
      <c r="E97" s="14">
        <v>0</v>
      </c>
      <c r="F97" s="240">
        <f>'Z 2 '!D159</f>
        <v>12000</v>
      </c>
      <c r="G97" s="240">
        <f t="shared" si="11"/>
        <v>12000</v>
      </c>
      <c r="H97" s="240"/>
      <c r="I97" s="240"/>
      <c r="J97" s="240"/>
      <c r="K97" s="240"/>
      <c r="L97" s="474">
        <v>0</v>
      </c>
    </row>
    <row r="98" spans="1:12" ht="15.75" customHeight="1">
      <c r="A98" s="465"/>
      <c r="B98" s="11"/>
      <c r="C98" s="22" t="s">
        <v>82</v>
      </c>
      <c r="D98" s="115" t="s">
        <v>83</v>
      </c>
      <c r="E98" s="14">
        <v>0</v>
      </c>
      <c r="F98" s="240">
        <f>'Z 2 '!D160</f>
        <v>14000</v>
      </c>
      <c r="G98" s="240">
        <f t="shared" si="11"/>
        <v>14000</v>
      </c>
      <c r="H98" s="240"/>
      <c r="I98" s="240"/>
      <c r="J98" s="240"/>
      <c r="K98" s="240"/>
      <c r="L98" s="474"/>
    </row>
    <row r="99" spans="1:12" ht="15" customHeight="1">
      <c r="A99" s="465"/>
      <c r="B99" s="11"/>
      <c r="C99" s="22" t="s">
        <v>23</v>
      </c>
      <c r="D99" s="115" t="s">
        <v>101</v>
      </c>
      <c r="E99" s="14">
        <v>0</v>
      </c>
      <c r="F99" s="240">
        <f>'Z 2 '!D161</f>
        <v>47550</v>
      </c>
      <c r="G99" s="240">
        <f t="shared" si="11"/>
        <v>47550</v>
      </c>
      <c r="H99" s="240"/>
      <c r="I99" s="240"/>
      <c r="J99" s="240"/>
      <c r="K99" s="240"/>
      <c r="L99" s="474">
        <v>0</v>
      </c>
    </row>
    <row r="100" spans="1:12" ht="14.25" customHeight="1">
      <c r="A100" s="465"/>
      <c r="B100" s="11"/>
      <c r="C100" s="22" t="s">
        <v>671</v>
      </c>
      <c r="D100" s="114" t="s">
        <v>672</v>
      </c>
      <c r="E100" s="14"/>
      <c r="F100" s="240">
        <f>'Z 2 '!D162</f>
        <v>1450</v>
      </c>
      <c r="G100" s="240">
        <f t="shared" si="11"/>
        <v>1450</v>
      </c>
      <c r="H100" s="240"/>
      <c r="I100" s="240"/>
      <c r="J100" s="240"/>
      <c r="K100" s="240"/>
      <c r="L100" s="474"/>
    </row>
    <row r="101" spans="1:12" ht="14.25" customHeight="1">
      <c r="A101" s="465"/>
      <c r="B101" s="11"/>
      <c r="C101" s="22" t="s">
        <v>25</v>
      </c>
      <c r="D101" s="115" t="s">
        <v>26</v>
      </c>
      <c r="E101" s="14">
        <v>0</v>
      </c>
      <c r="F101" s="240">
        <f>'Z 2 '!D163</f>
        <v>7000</v>
      </c>
      <c r="G101" s="240">
        <f t="shared" si="11"/>
        <v>7000</v>
      </c>
      <c r="H101" s="240"/>
      <c r="I101" s="240"/>
      <c r="J101" s="240"/>
      <c r="K101" s="240"/>
      <c r="L101" s="474">
        <v>0</v>
      </c>
    </row>
    <row r="102" spans="1:12" ht="13.5" customHeight="1">
      <c r="A102" s="465"/>
      <c r="B102" s="11"/>
      <c r="C102" s="22" t="s">
        <v>27</v>
      </c>
      <c r="D102" s="115" t="s">
        <v>28</v>
      </c>
      <c r="E102" s="14">
        <v>0</v>
      </c>
      <c r="F102" s="240">
        <f>'Z 2 '!D164</f>
        <v>4000</v>
      </c>
      <c r="G102" s="240">
        <f t="shared" si="11"/>
        <v>4000</v>
      </c>
      <c r="H102" s="240"/>
      <c r="I102" s="240"/>
      <c r="J102" s="240"/>
      <c r="K102" s="240"/>
      <c r="L102" s="474">
        <v>0</v>
      </c>
    </row>
    <row r="103" spans="1:12" ht="12" customHeight="1">
      <c r="A103" s="465"/>
      <c r="B103" s="11"/>
      <c r="C103" s="22" t="s">
        <v>29</v>
      </c>
      <c r="D103" s="115" t="s">
        <v>30</v>
      </c>
      <c r="E103" s="14">
        <v>0</v>
      </c>
      <c r="F103" s="240">
        <f>'Z 2 '!D165</f>
        <v>1000</v>
      </c>
      <c r="G103" s="240">
        <f t="shared" si="11"/>
        <v>1000</v>
      </c>
      <c r="H103" s="240"/>
      <c r="I103" s="240"/>
      <c r="J103" s="240"/>
      <c r="K103" s="240"/>
      <c r="L103" s="474">
        <v>0</v>
      </c>
    </row>
    <row r="104" spans="1:12" ht="14.25" customHeight="1">
      <c r="A104" s="465"/>
      <c r="B104" s="11"/>
      <c r="C104" s="22" t="s">
        <v>81</v>
      </c>
      <c r="D104" s="115" t="s">
        <v>89</v>
      </c>
      <c r="E104" s="14">
        <v>0</v>
      </c>
      <c r="F104" s="240">
        <f>'Z 2 '!D166</f>
        <v>11000</v>
      </c>
      <c r="G104" s="240">
        <f t="shared" si="11"/>
        <v>11000</v>
      </c>
      <c r="H104" s="240"/>
      <c r="I104" s="240"/>
      <c r="J104" s="240"/>
      <c r="K104" s="240"/>
      <c r="L104" s="474">
        <v>0</v>
      </c>
    </row>
    <row r="105" spans="1:12" ht="14.25" customHeight="1">
      <c r="A105" s="465"/>
      <c r="B105" s="11"/>
      <c r="C105" s="22" t="s">
        <v>104</v>
      </c>
      <c r="D105" s="115" t="s">
        <v>427</v>
      </c>
      <c r="E105" s="14">
        <v>0</v>
      </c>
      <c r="F105" s="240">
        <f>'Z 2 '!D167</f>
        <v>160</v>
      </c>
      <c r="G105" s="240">
        <f t="shared" si="11"/>
        <v>160</v>
      </c>
      <c r="H105" s="240"/>
      <c r="I105" s="240"/>
      <c r="J105" s="240"/>
      <c r="K105" s="240"/>
      <c r="L105" s="474">
        <v>0</v>
      </c>
    </row>
    <row r="106" spans="1:12" ht="21.75" customHeight="1" hidden="1">
      <c r="A106" s="465"/>
      <c r="B106" s="11"/>
      <c r="C106" s="22" t="s">
        <v>47</v>
      </c>
      <c r="D106" s="14" t="s">
        <v>428</v>
      </c>
      <c r="E106" s="14">
        <v>0</v>
      </c>
      <c r="F106" s="240" t="e">
        <f>#REF!</f>
        <v>#REF!</v>
      </c>
      <c r="G106" s="240"/>
      <c r="H106" s="240"/>
      <c r="I106" s="240"/>
      <c r="J106" s="240"/>
      <c r="K106" s="240"/>
      <c r="L106" s="474">
        <v>0</v>
      </c>
    </row>
    <row r="107" spans="1:12" ht="25.5" customHeight="1">
      <c r="A107" s="462" t="s">
        <v>253</v>
      </c>
      <c r="B107" s="156" t="s">
        <v>264</v>
      </c>
      <c r="C107" s="156" t="s">
        <v>209</v>
      </c>
      <c r="D107" s="157" t="s">
        <v>429</v>
      </c>
      <c r="E107" s="146">
        <f>'Z 1'!F107</f>
        <v>754000</v>
      </c>
      <c r="F107" s="146">
        <f aca="true" t="shared" si="12" ref="F107:K107">F108</f>
        <v>754000</v>
      </c>
      <c r="G107" s="146">
        <f t="shared" si="12"/>
        <v>754000</v>
      </c>
      <c r="H107" s="146">
        <f t="shared" si="12"/>
        <v>0</v>
      </c>
      <c r="I107" s="146">
        <f t="shared" si="12"/>
        <v>0</v>
      </c>
      <c r="J107" s="146">
        <f t="shared" si="12"/>
        <v>754000</v>
      </c>
      <c r="K107" s="146">
        <f t="shared" si="12"/>
        <v>0</v>
      </c>
      <c r="L107" s="475">
        <v>0</v>
      </c>
    </row>
    <row r="108" spans="1:12" ht="20.25" customHeight="1">
      <c r="A108" s="465"/>
      <c r="B108" s="11"/>
      <c r="C108" s="22" t="s">
        <v>266</v>
      </c>
      <c r="D108" s="114" t="s">
        <v>430</v>
      </c>
      <c r="E108" s="14">
        <v>0</v>
      </c>
      <c r="F108" s="14">
        <f>'Z 2 '!D365</f>
        <v>754000</v>
      </c>
      <c r="G108" s="14">
        <f>F108</f>
        <v>754000</v>
      </c>
      <c r="H108" s="14"/>
      <c r="I108" s="14"/>
      <c r="J108" s="14">
        <f>G108</f>
        <v>754000</v>
      </c>
      <c r="K108" s="14"/>
      <c r="L108" s="474">
        <v>0</v>
      </c>
    </row>
    <row r="109" spans="1:12" ht="25.5" hidden="1">
      <c r="A109" s="465" t="s">
        <v>268</v>
      </c>
      <c r="B109" s="11" t="s">
        <v>278</v>
      </c>
      <c r="C109" s="11" t="s">
        <v>397</v>
      </c>
      <c r="D109" s="4" t="s">
        <v>279</v>
      </c>
      <c r="E109" s="5" t="e">
        <f>'Z 1'!#REF!</f>
        <v>#REF!</v>
      </c>
      <c r="F109" s="5">
        <f>F110+F112+F111+F113+F114+F115+F116+F117+F118</f>
        <v>0</v>
      </c>
      <c r="G109" s="5"/>
      <c r="H109" s="5"/>
      <c r="I109" s="5"/>
      <c r="J109" s="5"/>
      <c r="K109" s="5"/>
      <c r="L109" s="466">
        <v>0</v>
      </c>
    </row>
    <row r="110" spans="1:12" ht="25.5" hidden="1">
      <c r="A110" s="463"/>
      <c r="B110" s="11"/>
      <c r="C110" s="22" t="s">
        <v>9</v>
      </c>
      <c r="D110" s="21" t="s">
        <v>10</v>
      </c>
      <c r="E110" s="14">
        <v>0</v>
      </c>
      <c r="F110" s="14">
        <v>0</v>
      </c>
      <c r="G110" s="14"/>
      <c r="H110" s="14"/>
      <c r="I110" s="14"/>
      <c r="J110" s="14"/>
      <c r="K110" s="14"/>
      <c r="L110" s="471">
        <v>0</v>
      </c>
    </row>
    <row r="111" spans="1:12" ht="12.75" hidden="1">
      <c r="A111" s="463"/>
      <c r="B111" s="11"/>
      <c r="C111" s="22" t="s">
        <v>13</v>
      </c>
      <c r="D111" s="21" t="s">
        <v>409</v>
      </c>
      <c r="E111" s="14">
        <v>0</v>
      </c>
      <c r="F111" s="14">
        <v>0</v>
      </c>
      <c r="G111" s="14"/>
      <c r="H111" s="14"/>
      <c r="I111" s="14"/>
      <c r="J111" s="14"/>
      <c r="K111" s="14"/>
      <c r="L111" s="471">
        <v>0</v>
      </c>
    </row>
    <row r="112" spans="1:12" ht="12.75" hidden="1">
      <c r="A112" s="463"/>
      <c r="B112" s="11"/>
      <c r="C112" s="109" t="s">
        <v>40</v>
      </c>
      <c r="D112" s="21" t="s">
        <v>76</v>
      </c>
      <c r="E112" s="14">
        <v>0</v>
      </c>
      <c r="F112" s="14">
        <v>0</v>
      </c>
      <c r="G112" s="14"/>
      <c r="H112" s="14"/>
      <c r="I112" s="14"/>
      <c r="J112" s="14"/>
      <c r="K112" s="14"/>
      <c r="L112" s="471">
        <v>0</v>
      </c>
    </row>
    <row r="113" spans="1:12" ht="12.75" hidden="1">
      <c r="A113" s="463"/>
      <c r="B113" s="11"/>
      <c r="C113" s="109" t="s">
        <v>15</v>
      </c>
      <c r="D113" s="21" t="s">
        <v>16</v>
      </c>
      <c r="E113" s="14">
        <v>0</v>
      </c>
      <c r="F113" s="14">
        <v>0</v>
      </c>
      <c r="G113" s="14"/>
      <c r="H113" s="14"/>
      <c r="I113" s="14"/>
      <c r="J113" s="14"/>
      <c r="K113" s="14"/>
      <c r="L113" s="471">
        <v>0</v>
      </c>
    </row>
    <row r="114" spans="1:12" ht="13.5" customHeight="1" hidden="1">
      <c r="A114" s="463"/>
      <c r="B114" s="11"/>
      <c r="C114" s="109" t="s">
        <v>17</v>
      </c>
      <c r="D114" s="21" t="s">
        <v>18</v>
      </c>
      <c r="E114" s="14">
        <v>0</v>
      </c>
      <c r="F114" s="14">
        <v>0</v>
      </c>
      <c r="G114" s="14"/>
      <c r="H114" s="14"/>
      <c r="I114" s="14"/>
      <c r="J114" s="14"/>
      <c r="K114" s="14"/>
      <c r="L114" s="471">
        <v>0</v>
      </c>
    </row>
    <row r="115" spans="1:12" ht="12.75" hidden="1">
      <c r="A115" s="463"/>
      <c r="B115" s="11"/>
      <c r="C115" s="109" t="s">
        <v>19</v>
      </c>
      <c r="D115" s="21" t="s">
        <v>99</v>
      </c>
      <c r="E115" s="14">
        <v>0</v>
      </c>
      <c r="F115" s="14">
        <v>0</v>
      </c>
      <c r="G115" s="14"/>
      <c r="H115" s="14"/>
      <c r="I115" s="14"/>
      <c r="J115" s="14"/>
      <c r="K115" s="14"/>
      <c r="L115" s="471">
        <v>0</v>
      </c>
    </row>
    <row r="116" spans="1:12" ht="12.75" hidden="1">
      <c r="A116" s="463"/>
      <c r="B116" s="11"/>
      <c r="C116" s="109" t="s">
        <v>23</v>
      </c>
      <c r="D116" s="21" t="s">
        <v>101</v>
      </c>
      <c r="E116" s="14">
        <v>0</v>
      </c>
      <c r="F116" s="14">
        <v>0</v>
      </c>
      <c r="G116" s="14"/>
      <c r="H116" s="14"/>
      <c r="I116" s="14"/>
      <c r="J116" s="14"/>
      <c r="K116" s="14"/>
      <c r="L116" s="471">
        <v>0</v>
      </c>
    </row>
    <row r="117" spans="1:12" ht="12.75" hidden="1">
      <c r="A117" s="463"/>
      <c r="B117" s="11"/>
      <c r="C117" s="109" t="s">
        <v>25</v>
      </c>
      <c r="D117" s="21" t="s">
        <v>26</v>
      </c>
      <c r="E117" s="14">
        <v>0</v>
      </c>
      <c r="F117" s="14">
        <v>0</v>
      </c>
      <c r="G117" s="14"/>
      <c r="H117" s="14"/>
      <c r="I117" s="14"/>
      <c r="J117" s="14"/>
      <c r="K117" s="14"/>
      <c r="L117" s="471">
        <v>0</v>
      </c>
    </row>
    <row r="118" spans="1:12" ht="12.75" hidden="1">
      <c r="A118" s="463"/>
      <c r="B118" s="11"/>
      <c r="C118" s="109" t="s">
        <v>29</v>
      </c>
      <c r="D118" s="21" t="s">
        <v>30</v>
      </c>
      <c r="E118" s="14">
        <v>0</v>
      </c>
      <c r="F118" s="14">
        <v>0</v>
      </c>
      <c r="G118" s="14"/>
      <c r="H118" s="14"/>
      <c r="I118" s="14"/>
      <c r="J118" s="14"/>
      <c r="K118" s="14"/>
      <c r="L118" s="471">
        <v>0</v>
      </c>
    </row>
    <row r="119" spans="1:12" ht="12.75" hidden="1">
      <c r="A119" s="465" t="s">
        <v>268</v>
      </c>
      <c r="B119" s="11" t="s">
        <v>321</v>
      </c>
      <c r="C119" s="11" t="s">
        <v>397</v>
      </c>
      <c r="D119" s="5" t="s">
        <v>322</v>
      </c>
      <c r="E119" s="5" t="e">
        <f>'Z 1'!#REF!</f>
        <v>#REF!</v>
      </c>
      <c r="F119" s="5">
        <f>F120+F121+F122+F123+F124+F125+F127+F128+F129+F130+F131</f>
        <v>0</v>
      </c>
      <c r="G119" s="5"/>
      <c r="H119" s="5"/>
      <c r="I119" s="5"/>
      <c r="J119" s="5"/>
      <c r="K119" s="5"/>
      <c r="L119" s="466">
        <v>0</v>
      </c>
    </row>
    <row r="120" spans="1:12" ht="25.5" hidden="1">
      <c r="A120" s="463"/>
      <c r="B120" s="11"/>
      <c r="C120" s="22" t="s">
        <v>9</v>
      </c>
      <c r="D120" s="21" t="s">
        <v>10</v>
      </c>
      <c r="E120" s="14">
        <v>0</v>
      </c>
      <c r="F120" s="14">
        <v>0</v>
      </c>
      <c r="G120" s="14"/>
      <c r="H120" s="14"/>
      <c r="I120" s="14"/>
      <c r="J120" s="14"/>
      <c r="K120" s="14"/>
      <c r="L120" s="471">
        <v>0</v>
      </c>
    </row>
    <row r="121" spans="1:12" ht="12.75" hidden="1">
      <c r="A121" s="463"/>
      <c r="B121" s="11"/>
      <c r="C121" s="22" t="s">
        <v>13</v>
      </c>
      <c r="D121" s="14" t="s">
        <v>409</v>
      </c>
      <c r="E121" s="14">
        <v>0</v>
      </c>
      <c r="F121" s="14">
        <v>0</v>
      </c>
      <c r="G121" s="14"/>
      <c r="H121" s="14"/>
      <c r="I121" s="14"/>
      <c r="J121" s="14"/>
      <c r="K121" s="14"/>
      <c r="L121" s="471">
        <v>0</v>
      </c>
    </row>
    <row r="122" spans="1:12" ht="12.75" hidden="1">
      <c r="A122" s="463"/>
      <c r="B122" s="11"/>
      <c r="C122" s="109" t="s">
        <v>40</v>
      </c>
      <c r="D122" s="21" t="s">
        <v>76</v>
      </c>
      <c r="E122" s="14">
        <v>0</v>
      </c>
      <c r="F122" s="14">
        <v>0</v>
      </c>
      <c r="G122" s="14"/>
      <c r="H122" s="14"/>
      <c r="I122" s="14"/>
      <c r="J122" s="14"/>
      <c r="K122" s="14"/>
      <c r="L122" s="471">
        <v>0</v>
      </c>
    </row>
    <row r="123" spans="1:12" ht="12.75" hidden="1">
      <c r="A123" s="463"/>
      <c r="B123" s="11"/>
      <c r="C123" s="109" t="s">
        <v>15</v>
      </c>
      <c r="D123" s="21" t="s">
        <v>16</v>
      </c>
      <c r="E123" s="14">
        <v>0</v>
      </c>
      <c r="F123" s="14">
        <v>0</v>
      </c>
      <c r="G123" s="14"/>
      <c r="H123" s="14"/>
      <c r="I123" s="14"/>
      <c r="J123" s="14"/>
      <c r="K123" s="14"/>
      <c r="L123" s="471">
        <v>0</v>
      </c>
    </row>
    <row r="124" spans="1:12" ht="12.75" hidden="1">
      <c r="A124" s="463"/>
      <c r="B124" s="20"/>
      <c r="C124" s="22" t="s">
        <v>17</v>
      </c>
      <c r="D124" s="14" t="s">
        <v>18</v>
      </c>
      <c r="E124" s="14">
        <v>0</v>
      </c>
      <c r="F124" s="14">
        <v>0</v>
      </c>
      <c r="G124" s="14"/>
      <c r="H124" s="14"/>
      <c r="I124" s="14"/>
      <c r="J124" s="14"/>
      <c r="K124" s="14"/>
      <c r="L124" s="471">
        <v>0</v>
      </c>
    </row>
    <row r="125" spans="1:12" ht="12.75" hidden="1">
      <c r="A125" s="463"/>
      <c r="B125" s="20"/>
      <c r="C125" s="22" t="s">
        <v>19</v>
      </c>
      <c r="D125" s="14" t="s">
        <v>99</v>
      </c>
      <c r="E125" s="14">
        <v>0</v>
      </c>
      <c r="F125" s="14">
        <v>0</v>
      </c>
      <c r="G125" s="14"/>
      <c r="H125" s="14"/>
      <c r="I125" s="14"/>
      <c r="J125" s="14"/>
      <c r="K125" s="14"/>
      <c r="L125" s="471">
        <v>0</v>
      </c>
    </row>
    <row r="126" spans="1:12" ht="12.75" hidden="1">
      <c r="A126" s="463"/>
      <c r="B126" s="20"/>
      <c r="C126" s="22" t="s">
        <v>21</v>
      </c>
      <c r="D126" s="14" t="s">
        <v>100</v>
      </c>
      <c r="E126" s="14">
        <v>0</v>
      </c>
      <c r="F126" s="14">
        <v>15074</v>
      </c>
      <c r="G126" s="14"/>
      <c r="H126" s="14"/>
      <c r="I126" s="14"/>
      <c r="J126" s="14"/>
      <c r="K126" s="14"/>
      <c r="L126" s="471">
        <v>0</v>
      </c>
    </row>
    <row r="127" spans="1:12" ht="12.75" hidden="1">
      <c r="A127" s="463"/>
      <c r="B127" s="20"/>
      <c r="C127" s="22" t="s">
        <v>23</v>
      </c>
      <c r="D127" s="14" t="s">
        <v>101</v>
      </c>
      <c r="E127" s="14">
        <v>0</v>
      </c>
      <c r="F127" s="14">
        <v>0</v>
      </c>
      <c r="G127" s="14"/>
      <c r="H127" s="14"/>
      <c r="I127" s="14"/>
      <c r="J127" s="14"/>
      <c r="K127" s="14"/>
      <c r="L127" s="471">
        <v>0</v>
      </c>
    </row>
    <row r="128" spans="1:12" ht="12.75" hidden="1">
      <c r="A128" s="463"/>
      <c r="B128" s="20"/>
      <c r="C128" s="22" t="s">
        <v>25</v>
      </c>
      <c r="D128" s="14" t="s">
        <v>26</v>
      </c>
      <c r="E128" s="14">
        <v>0</v>
      </c>
      <c r="F128" s="14">
        <v>0</v>
      </c>
      <c r="G128" s="14"/>
      <c r="H128" s="14"/>
      <c r="I128" s="14"/>
      <c r="J128" s="14"/>
      <c r="K128" s="14"/>
      <c r="L128" s="471">
        <v>0</v>
      </c>
    </row>
    <row r="129" spans="1:12" ht="12.75" hidden="1">
      <c r="A129" s="463"/>
      <c r="B129" s="20"/>
      <c r="C129" s="22" t="s">
        <v>27</v>
      </c>
      <c r="D129" s="14" t="s">
        <v>28</v>
      </c>
      <c r="E129" s="14">
        <v>0</v>
      </c>
      <c r="F129" s="14">
        <v>0</v>
      </c>
      <c r="G129" s="14"/>
      <c r="H129" s="14"/>
      <c r="I129" s="14"/>
      <c r="J129" s="14"/>
      <c r="K129" s="14"/>
      <c r="L129" s="471">
        <v>0</v>
      </c>
    </row>
    <row r="130" spans="1:12" ht="12.75" hidden="1">
      <c r="A130" s="463"/>
      <c r="B130" s="20"/>
      <c r="C130" s="22" t="s">
        <v>29</v>
      </c>
      <c r="D130" s="14" t="s">
        <v>30</v>
      </c>
      <c r="E130" s="14">
        <v>0</v>
      </c>
      <c r="F130" s="14">
        <v>0</v>
      </c>
      <c r="G130" s="14"/>
      <c r="H130" s="14"/>
      <c r="I130" s="14"/>
      <c r="J130" s="14"/>
      <c r="K130" s="14"/>
      <c r="L130" s="471">
        <v>0</v>
      </c>
    </row>
    <row r="131" spans="1:12" ht="12.75" hidden="1">
      <c r="A131" s="463"/>
      <c r="B131" s="20"/>
      <c r="C131" s="22" t="s">
        <v>45</v>
      </c>
      <c r="D131" s="14" t="s">
        <v>46</v>
      </c>
      <c r="E131" s="14">
        <v>0</v>
      </c>
      <c r="F131" s="14">
        <v>0</v>
      </c>
      <c r="G131" s="14"/>
      <c r="H131" s="14"/>
      <c r="I131" s="14"/>
      <c r="J131" s="14"/>
      <c r="K131" s="14"/>
      <c r="L131" s="471">
        <v>0</v>
      </c>
    </row>
    <row r="132" spans="1:12" ht="21" customHeight="1" thickBot="1">
      <c r="A132" s="747" t="s">
        <v>431</v>
      </c>
      <c r="B132" s="748"/>
      <c r="C132" s="748"/>
      <c r="D132" s="748"/>
      <c r="E132" s="408">
        <f aca="true" t="shared" si="13" ref="E132:L132">E17+E34+E42+E44+E46+E65+E75+E84+E107</f>
        <v>3459804</v>
      </c>
      <c r="F132" s="408">
        <f t="shared" si="13"/>
        <v>3459804</v>
      </c>
      <c r="G132" s="408">
        <f t="shared" si="13"/>
        <v>3459804</v>
      </c>
      <c r="H132" s="408">
        <f t="shared" si="13"/>
        <v>2066462</v>
      </c>
      <c r="I132" s="408">
        <f t="shared" si="13"/>
        <v>47090</v>
      </c>
      <c r="J132" s="408">
        <f t="shared" si="13"/>
        <v>754000</v>
      </c>
      <c r="K132" s="408">
        <f t="shared" si="13"/>
        <v>0</v>
      </c>
      <c r="L132" s="476">
        <f t="shared" si="13"/>
        <v>0</v>
      </c>
    </row>
    <row r="133" spans="1:12" ht="21" customHeight="1">
      <c r="A133" s="482"/>
      <c r="B133" s="482"/>
      <c r="C133" s="482"/>
      <c r="D133" s="482"/>
      <c r="E133" s="552"/>
      <c r="F133" s="552"/>
      <c r="G133" s="552"/>
      <c r="H133" s="552"/>
      <c r="I133" s="552"/>
      <c r="J133" s="552"/>
      <c r="K133" s="552"/>
      <c r="L133" s="552"/>
    </row>
    <row r="134" spans="1:12" ht="21" customHeight="1">
      <c r="A134" s="482"/>
      <c r="B134" s="482"/>
      <c r="C134" s="482"/>
      <c r="D134" s="482"/>
      <c r="E134" s="552"/>
      <c r="F134" s="552"/>
      <c r="G134" s="552"/>
      <c r="H134" s="552"/>
      <c r="I134" s="552"/>
      <c r="J134" s="553" t="s">
        <v>823</v>
      </c>
      <c r="K134" s="552"/>
      <c r="L134" s="552"/>
    </row>
    <row r="135" spans="1:12" ht="21" customHeight="1">
      <c r="A135" s="482"/>
      <c r="B135" s="482"/>
      <c r="C135" s="482"/>
      <c r="D135" s="482"/>
      <c r="E135" s="552"/>
      <c r="F135" s="552"/>
      <c r="G135" s="552"/>
      <c r="H135" s="552"/>
      <c r="I135" s="552"/>
      <c r="J135" s="553"/>
      <c r="K135" s="552"/>
      <c r="L135" s="552"/>
    </row>
    <row r="136" spans="1:12" ht="21" customHeight="1">
      <c r="A136" s="482"/>
      <c r="B136" s="482"/>
      <c r="C136" s="482"/>
      <c r="D136" s="482"/>
      <c r="E136" s="552"/>
      <c r="F136" s="552"/>
      <c r="G136" s="552"/>
      <c r="H136" s="552"/>
      <c r="I136" s="552"/>
      <c r="J136" s="553" t="s">
        <v>0</v>
      </c>
      <c r="K136" s="552"/>
      <c r="L136" s="552"/>
    </row>
  </sheetData>
  <mergeCells count="13">
    <mergeCell ref="G9:K9"/>
    <mergeCell ref="K10:K11"/>
    <mergeCell ref="B16:F16"/>
    <mergeCell ref="E1:L1"/>
    <mergeCell ref="A5:L5"/>
    <mergeCell ref="A132:D132"/>
    <mergeCell ref="L9:L11"/>
    <mergeCell ref="D9:D11"/>
    <mergeCell ref="A9:C9"/>
    <mergeCell ref="E9:E11"/>
    <mergeCell ref="G10:G11"/>
    <mergeCell ref="H10:J10"/>
    <mergeCell ref="F9:F11"/>
  </mergeCells>
  <printOptions/>
  <pageMargins left="0.34" right="0.4330708661417323" top="0.54" bottom="0.5905511811023623" header="0.5118110236220472" footer="0.5118110236220472"/>
  <pageSetup horizontalDpi="600" verticalDpi="600" orientation="landscape" paperSize="9" scale="93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6.25390625" style="0" customWidth="1"/>
    <col min="4" max="4" width="22.375" style="0" customWidth="1"/>
    <col min="5" max="11" width="12.75390625" style="0" customWidth="1"/>
    <col min="12" max="12" width="9.625" style="0" bestFit="1" customWidth="1"/>
  </cols>
  <sheetData>
    <row r="1" spans="4:11" ht="40.5" customHeight="1">
      <c r="D1" s="1"/>
      <c r="E1" s="619" t="s">
        <v>864</v>
      </c>
      <c r="F1" s="619"/>
      <c r="G1" s="619"/>
      <c r="H1" s="619"/>
      <c r="I1" s="619"/>
      <c r="J1" s="619"/>
      <c r="K1" s="619"/>
    </row>
    <row r="2" spans="5:11" ht="12.75">
      <c r="E2" s="1"/>
      <c r="F2" s="1"/>
      <c r="G2" s="1"/>
      <c r="H2" s="1"/>
      <c r="I2" s="1"/>
      <c r="J2" s="1"/>
      <c r="K2" s="1"/>
    </row>
    <row r="3" spans="1:11" ht="38.25" customHeight="1" thickBot="1">
      <c r="A3" s="778" t="s">
        <v>841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</row>
    <row r="4" spans="1:11" ht="9.75" customHeight="1" thickBot="1">
      <c r="A4" s="779" t="s">
        <v>387</v>
      </c>
      <c r="B4" s="780"/>
      <c r="C4" s="781"/>
      <c r="D4" s="782" t="s">
        <v>388</v>
      </c>
      <c r="E4" s="785" t="s">
        <v>227</v>
      </c>
      <c r="F4" s="785" t="s">
        <v>418</v>
      </c>
      <c r="G4" s="782" t="s">
        <v>261</v>
      </c>
      <c r="H4" s="788"/>
      <c r="I4" s="788"/>
      <c r="J4" s="788"/>
      <c r="K4" s="789"/>
    </row>
    <row r="5" spans="1:11" ht="9.75" customHeight="1" thickBot="1">
      <c r="A5" s="379"/>
      <c r="B5" s="380"/>
      <c r="C5" s="381"/>
      <c r="D5" s="783"/>
      <c r="E5" s="786"/>
      <c r="F5" s="786"/>
      <c r="G5" s="790" t="s">
        <v>681</v>
      </c>
      <c r="H5" s="791" t="s">
        <v>444</v>
      </c>
      <c r="I5" s="792"/>
      <c r="J5" s="793"/>
      <c r="K5" s="790" t="s">
        <v>775</v>
      </c>
    </row>
    <row r="6" spans="1:11" ht="18.75" thickBot="1">
      <c r="A6" s="382" t="s">
        <v>391</v>
      </c>
      <c r="B6" s="380" t="s">
        <v>392</v>
      </c>
      <c r="C6" s="382" t="s">
        <v>829</v>
      </c>
      <c r="D6" s="784"/>
      <c r="E6" s="787"/>
      <c r="F6" s="787"/>
      <c r="G6" s="787"/>
      <c r="H6" s="383" t="s">
        <v>262</v>
      </c>
      <c r="I6" s="384" t="s">
        <v>538</v>
      </c>
      <c r="J6" s="384" t="s">
        <v>539</v>
      </c>
      <c r="K6" s="787"/>
    </row>
    <row r="7" spans="1:11" ht="11.25" customHeight="1">
      <c r="A7" s="391">
        <v>1</v>
      </c>
      <c r="B7" s="392">
        <v>2</v>
      </c>
      <c r="C7" s="392">
        <v>3</v>
      </c>
      <c r="D7" s="179">
        <v>4</v>
      </c>
      <c r="E7" s="393">
        <v>5</v>
      </c>
      <c r="F7" s="394">
        <v>6</v>
      </c>
      <c r="G7" s="394">
        <v>7</v>
      </c>
      <c r="H7" s="394">
        <v>8</v>
      </c>
      <c r="I7" s="394">
        <v>9</v>
      </c>
      <c r="J7" s="394">
        <v>10</v>
      </c>
      <c r="K7" s="394">
        <v>11</v>
      </c>
    </row>
    <row r="8" spans="1:11" ht="24" customHeight="1">
      <c r="A8" s="144">
        <v>852</v>
      </c>
      <c r="B8" s="144">
        <v>85202</v>
      </c>
      <c r="C8" s="144">
        <v>2130</v>
      </c>
      <c r="D8" s="163" t="s">
        <v>274</v>
      </c>
      <c r="E8" s="164">
        <f>'Z 1'!F116</f>
        <v>471000</v>
      </c>
      <c r="F8" s="164">
        <f aca="true" t="shared" si="0" ref="F8:K8">SUM(F9:F24)</f>
        <v>471000</v>
      </c>
      <c r="G8" s="164">
        <f t="shared" si="0"/>
        <v>471000</v>
      </c>
      <c r="H8" s="164">
        <f t="shared" si="0"/>
        <v>387998</v>
      </c>
      <c r="I8" s="164">
        <f t="shared" si="0"/>
        <v>43190</v>
      </c>
      <c r="J8" s="164">
        <f t="shared" si="0"/>
        <v>0</v>
      </c>
      <c r="K8" s="164">
        <f t="shared" si="0"/>
        <v>0</v>
      </c>
    </row>
    <row r="9" spans="1:11" ht="21.75" customHeight="1">
      <c r="A9" s="13"/>
      <c r="B9" s="13"/>
      <c r="C9" s="262">
        <v>4010</v>
      </c>
      <c r="D9" s="127" t="s">
        <v>10</v>
      </c>
      <c r="E9" s="74">
        <v>0</v>
      </c>
      <c r="F9" s="74">
        <v>360514</v>
      </c>
      <c r="G9" s="74">
        <f>F9</f>
        <v>360514</v>
      </c>
      <c r="H9" s="74">
        <f>G9</f>
        <v>360514</v>
      </c>
      <c r="I9" s="74"/>
      <c r="J9" s="74"/>
      <c r="K9" s="74"/>
    </row>
    <row r="10" spans="1:11" ht="22.5">
      <c r="A10" s="13"/>
      <c r="B10" s="13"/>
      <c r="C10" s="262">
        <v>4040</v>
      </c>
      <c r="D10" s="127" t="s">
        <v>422</v>
      </c>
      <c r="E10" s="74">
        <v>0</v>
      </c>
      <c r="F10" s="74">
        <v>27484</v>
      </c>
      <c r="G10" s="74">
        <f aca="true" t="shared" si="1" ref="G10:G24">F10</f>
        <v>27484</v>
      </c>
      <c r="H10" s="74">
        <f>G10</f>
        <v>27484</v>
      </c>
      <c r="I10" s="74"/>
      <c r="J10" s="74"/>
      <c r="K10" s="74"/>
    </row>
    <row r="11" spans="1:11" ht="12.75">
      <c r="A11" s="13"/>
      <c r="B11" s="13"/>
      <c r="C11" s="385">
        <v>4110</v>
      </c>
      <c r="D11" s="127" t="s">
        <v>76</v>
      </c>
      <c r="E11" s="74">
        <v>0</v>
      </c>
      <c r="F11" s="74">
        <v>34300</v>
      </c>
      <c r="G11" s="74">
        <f t="shared" si="1"/>
        <v>34300</v>
      </c>
      <c r="H11" s="74"/>
      <c r="I11" s="74">
        <f>G11</f>
        <v>34300</v>
      </c>
      <c r="J11" s="74"/>
      <c r="K11" s="74"/>
    </row>
    <row r="12" spans="1:11" ht="12.75">
      <c r="A12" s="13"/>
      <c r="B12" s="13"/>
      <c r="C12" s="385">
        <v>4120</v>
      </c>
      <c r="D12" s="127" t="s">
        <v>16</v>
      </c>
      <c r="E12" s="74">
        <v>0</v>
      </c>
      <c r="F12" s="74">
        <v>8890</v>
      </c>
      <c r="G12" s="74">
        <f t="shared" si="1"/>
        <v>8890</v>
      </c>
      <c r="H12" s="74"/>
      <c r="I12" s="74">
        <f>G12</f>
        <v>8890</v>
      </c>
      <c r="J12" s="74"/>
      <c r="K12" s="74"/>
    </row>
    <row r="13" spans="1:11" ht="22.5">
      <c r="A13" s="13"/>
      <c r="B13" s="13"/>
      <c r="C13" s="262">
        <v>4210</v>
      </c>
      <c r="D13" s="127" t="s">
        <v>18</v>
      </c>
      <c r="E13" s="74">
        <v>0</v>
      </c>
      <c r="F13" s="74">
        <v>1686</v>
      </c>
      <c r="G13" s="74">
        <f t="shared" si="1"/>
        <v>1686</v>
      </c>
      <c r="H13" s="74"/>
      <c r="I13" s="74"/>
      <c r="J13" s="74"/>
      <c r="K13" s="74"/>
    </row>
    <row r="14" spans="1:11" ht="22.5">
      <c r="A14" s="13"/>
      <c r="B14" s="13"/>
      <c r="C14" s="262">
        <v>4230</v>
      </c>
      <c r="D14" s="127" t="s">
        <v>668</v>
      </c>
      <c r="E14" s="74">
        <v>0</v>
      </c>
      <c r="F14" s="74">
        <v>1000</v>
      </c>
      <c r="G14" s="74">
        <f t="shared" si="1"/>
        <v>1000</v>
      </c>
      <c r="H14" s="74"/>
      <c r="I14" s="74"/>
      <c r="J14" s="74"/>
      <c r="K14" s="74"/>
    </row>
    <row r="15" spans="1:11" ht="12.75">
      <c r="A15" s="13"/>
      <c r="B15" s="13"/>
      <c r="C15" s="262">
        <v>4260</v>
      </c>
      <c r="D15" s="127" t="s">
        <v>99</v>
      </c>
      <c r="E15" s="74">
        <v>0</v>
      </c>
      <c r="F15" s="74">
        <v>5000</v>
      </c>
      <c r="G15" s="74">
        <f t="shared" si="1"/>
        <v>5000</v>
      </c>
      <c r="H15" s="74"/>
      <c r="I15" s="74"/>
      <c r="J15" s="74"/>
      <c r="K15" s="74"/>
    </row>
    <row r="16" spans="1:11" ht="12.75" hidden="1">
      <c r="A16" s="13"/>
      <c r="B16" s="13"/>
      <c r="C16" s="262">
        <v>4270</v>
      </c>
      <c r="D16" s="127" t="s">
        <v>100</v>
      </c>
      <c r="E16" s="74">
        <v>0</v>
      </c>
      <c r="F16" s="74"/>
      <c r="G16" s="74">
        <f t="shared" si="1"/>
        <v>0</v>
      </c>
      <c r="H16" s="74"/>
      <c r="I16" s="74"/>
      <c r="J16" s="74"/>
      <c r="K16" s="74"/>
    </row>
    <row r="17" spans="1:11" ht="12.75">
      <c r="A17" s="13"/>
      <c r="B17" s="13"/>
      <c r="C17" s="262">
        <v>4300</v>
      </c>
      <c r="D17" s="127" t="s">
        <v>101</v>
      </c>
      <c r="E17" s="74">
        <v>0</v>
      </c>
      <c r="F17" s="74">
        <v>12000</v>
      </c>
      <c r="G17" s="74">
        <f t="shared" si="1"/>
        <v>12000</v>
      </c>
      <c r="H17" s="74"/>
      <c r="I17" s="74"/>
      <c r="J17" s="74"/>
      <c r="K17" s="74"/>
    </row>
    <row r="18" spans="1:11" ht="12.75">
      <c r="A18" s="13"/>
      <c r="B18" s="13"/>
      <c r="C18" s="262">
        <v>4350</v>
      </c>
      <c r="D18" s="114" t="s">
        <v>672</v>
      </c>
      <c r="E18" s="74">
        <v>0</v>
      </c>
      <c r="F18" s="74">
        <v>700</v>
      </c>
      <c r="G18" s="74">
        <f t="shared" si="1"/>
        <v>700</v>
      </c>
      <c r="H18" s="74"/>
      <c r="I18" s="74"/>
      <c r="J18" s="74"/>
      <c r="K18" s="74"/>
    </row>
    <row r="19" spans="1:11" ht="21" customHeight="1">
      <c r="A19" s="13"/>
      <c r="B19" s="13"/>
      <c r="C19" s="262">
        <v>4360</v>
      </c>
      <c r="D19" s="114" t="s">
        <v>308</v>
      </c>
      <c r="E19" s="74">
        <v>0</v>
      </c>
      <c r="F19" s="74">
        <v>500</v>
      </c>
      <c r="G19" s="74">
        <f t="shared" si="1"/>
        <v>500</v>
      </c>
      <c r="H19" s="74"/>
      <c r="I19" s="74"/>
      <c r="J19" s="74"/>
      <c r="K19" s="74"/>
    </row>
    <row r="20" spans="1:11" ht="22.5">
      <c r="A20" s="13"/>
      <c r="B20" s="13"/>
      <c r="C20" s="262">
        <v>4370</v>
      </c>
      <c r="D20" s="114" t="s">
        <v>302</v>
      </c>
      <c r="E20" s="74">
        <v>0</v>
      </c>
      <c r="F20" s="74">
        <v>1500</v>
      </c>
      <c r="G20" s="74">
        <f t="shared" si="1"/>
        <v>1500</v>
      </c>
      <c r="H20" s="74"/>
      <c r="I20" s="74"/>
      <c r="J20" s="74"/>
      <c r="K20" s="74"/>
    </row>
    <row r="21" spans="1:11" ht="12.75">
      <c r="A21" s="13"/>
      <c r="B21" s="13"/>
      <c r="C21" s="262">
        <v>4410</v>
      </c>
      <c r="D21" s="115" t="s">
        <v>26</v>
      </c>
      <c r="E21" s="74">
        <v>0</v>
      </c>
      <c r="F21" s="74">
        <v>500</v>
      </c>
      <c r="G21" s="74">
        <f t="shared" si="1"/>
        <v>500</v>
      </c>
      <c r="H21" s="74"/>
      <c r="I21" s="74"/>
      <c r="J21" s="74"/>
      <c r="K21" s="74"/>
    </row>
    <row r="22" spans="1:11" ht="12.75">
      <c r="A22" s="13"/>
      <c r="B22" s="13"/>
      <c r="C22" s="262">
        <v>4440</v>
      </c>
      <c r="D22" s="127" t="s">
        <v>30</v>
      </c>
      <c r="E22" s="74">
        <v>0</v>
      </c>
      <c r="F22" s="74">
        <v>15000</v>
      </c>
      <c r="G22" s="74">
        <f t="shared" si="1"/>
        <v>15000</v>
      </c>
      <c r="H22" s="74"/>
      <c r="I22" s="74"/>
      <c r="J22" s="74"/>
      <c r="K22" s="74"/>
    </row>
    <row r="23" spans="1:11" ht="12.75">
      <c r="A23" s="13"/>
      <c r="B23" s="13"/>
      <c r="C23" s="262">
        <v>4480</v>
      </c>
      <c r="D23" s="127" t="s">
        <v>46</v>
      </c>
      <c r="E23" s="74">
        <v>0</v>
      </c>
      <c r="F23" s="74">
        <v>1500</v>
      </c>
      <c r="G23" s="74">
        <f t="shared" si="1"/>
        <v>1500</v>
      </c>
      <c r="H23" s="74"/>
      <c r="I23" s="74"/>
      <c r="J23" s="74"/>
      <c r="K23" s="74"/>
    </row>
    <row r="24" spans="1:11" ht="13.5" thickBot="1">
      <c r="A24" s="37"/>
      <c r="B24" s="37"/>
      <c r="C24" s="386">
        <v>4520</v>
      </c>
      <c r="D24" s="387" t="s">
        <v>427</v>
      </c>
      <c r="E24" s="388">
        <v>0</v>
      </c>
      <c r="F24" s="388">
        <v>426</v>
      </c>
      <c r="G24" s="388">
        <f t="shared" si="1"/>
        <v>426</v>
      </c>
      <c r="H24" s="388"/>
      <c r="I24" s="388"/>
      <c r="J24" s="388"/>
      <c r="K24" s="388"/>
    </row>
    <row r="25" spans="1:11" ht="18" customHeight="1" thickBot="1">
      <c r="A25" s="776" t="s">
        <v>673</v>
      </c>
      <c r="B25" s="777"/>
      <c r="C25" s="777"/>
      <c r="D25" s="777"/>
      <c r="E25" s="389">
        <f aca="true" t="shared" si="2" ref="E25:K25">E8</f>
        <v>471000</v>
      </c>
      <c r="F25" s="389">
        <f t="shared" si="2"/>
        <v>471000</v>
      </c>
      <c r="G25" s="389">
        <f t="shared" si="2"/>
        <v>471000</v>
      </c>
      <c r="H25" s="389">
        <f t="shared" si="2"/>
        <v>387998</v>
      </c>
      <c r="I25" s="389">
        <f t="shared" si="2"/>
        <v>43190</v>
      </c>
      <c r="J25" s="389">
        <f t="shared" si="2"/>
        <v>0</v>
      </c>
      <c r="K25" s="390">
        <f t="shared" si="2"/>
        <v>0</v>
      </c>
    </row>
    <row r="26" ht="0.75" customHeight="1" hidden="1">
      <c r="C26" s="76"/>
    </row>
    <row r="27" spans="3:11" ht="12.75" hidden="1">
      <c r="C27" s="76"/>
      <c r="E27" s="111"/>
      <c r="F27" s="111"/>
      <c r="G27" s="111"/>
      <c r="H27" s="111"/>
      <c r="I27" s="111"/>
      <c r="J27" s="111"/>
      <c r="K27" s="111"/>
    </row>
    <row r="28" spans="1:11" ht="18.75" customHeight="1" hidden="1">
      <c r="A28" s="775"/>
      <c r="B28" s="775"/>
      <c r="C28" s="775"/>
      <c r="D28" s="775"/>
      <c r="E28" s="775"/>
      <c r="F28" s="775"/>
      <c r="G28" s="775"/>
      <c r="H28" s="775"/>
      <c r="I28" s="775"/>
      <c r="J28" s="775"/>
      <c r="K28" s="775"/>
    </row>
    <row r="29" spans="3:9" ht="12.75">
      <c r="C29" s="76"/>
      <c r="I29" t="s">
        <v>823</v>
      </c>
    </row>
    <row r="30" ht="4.5" customHeight="1">
      <c r="C30" s="76"/>
    </row>
    <row r="31" spans="3:9" ht="12.75">
      <c r="C31" s="76"/>
      <c r="I31" t="s">
        <v>0</v>
      </c>
    </row>
    <row r="32" ht="12.75">
      <c r="C32" s="76"/>
    </row>
  </sheetData>
  <mergeCells count="12">
    <mergeCell ref="H5:J5"/>
    <mergeCell ref="E1:K1"/>
    <mergeCell ref="A28:K28"/>
    <mergeCell ref="A25:D25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2006-12-21T08:31:22Z</cp:lastPrinted>
  <dcterms:created xsi:type="dcterms:W3CDTF">2002-03-22T09:59:04Z</dcterms:created>
  <dcterms:modified xsi:type="dcterms:W3CDTF">2007-07-13T12:43:20Z</dcterms:modified>
  <cp:category/>
  <cp:version/>
  <cp:contentType/>
  <cp:contentStatus/>
</cp:coreProperties>
</file>